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40" activeTab="0"/>
  </bookViews>
  <sheets>
    <sheet name="Охват питанием" sheetId="1" r:id="rId1"/>
    <sheet name="Здоровье" sheetId="2" r:id="rId2"/>
    <sheet name="Пищеблок" sheetId="3" r:id="rId3"/>
    <sheet name="Повышение квалификации" sheetId="4" r:id="rId4"/>
    <sheet name="Организаторы питания" sheetId="5" r:id="rId5"/>
    <sheet name="Общ.мнение" sheetId="6" r:id="rId6"/>
    <sheet name="Общ.мнение  педагоги" sheetId="7" r:id="rId7"/>
    <sheet name="Финансирование" sheetId="8" r:id="rId8"/>
    <sheet name="Характеристика питания" sheetId="9" r:id="rId9"/>
    <sheet name="Пропаганда" sheetId="10" r:id="rId10"/>
    <sheet name="СМИ" sheetId="11" r:id="rId11"/>
    <sheet name="Наличие программ" sheetId="12" r:id="rId12"/>
    <sheet name="Контроль за кач. и без." sheetId="13" r:id="rId13"/>
    <sheet name="Дотации" sheetId="14" r:id="rId14"/>
    <sheet name="Льготы2" sheetId="15" state="hidden" r:id="rId15"/>
    <sheet name="Льготы1" sheetId="16" state="hidden" r:id="rId16"/>
    <sheet name="Лист1" sheetId="17" state="hidden" r:id="rId17"/>
    <sheet name="Лист2" sheetId="18" r:id="rId18"/>
  </sheets>
  <definedNames>
    <definedName name="_xlnm.Print_Area" localSheetId="1">'Здоровье'!$A$1:$M$10</definedName>
    <definedName name="_xlnm.Print_Area" localSheetId="5">'Общ.мнение'!$A$1:$G$39</definedName>
    <definedName name="_xlnm.Print_Area" localSheetId="0">'Охват питанием'!$A$1:$M$19</definedName>
    <definedName name="_xlnm.Print_Area" localSheetId="2">'Пищеблок'!$A$1:$F$40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7" authorId="0">
      <text>
        <r>
          <rPr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
</t>
        </r>
      </text>
    </comment>
    <comment ref="A14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color indexed="8"/>
            <rFont val="Tahoma"/>
            <family val="2"/>
          </rPr>
          <t>1 и более муниципальных программ</t>
        </r>
        <r>
          <rPr>
            <sz val="8"/>
            <color indexed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Если школа осуществляет питание самостоятельно и в школе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Если в школе питание осуществляет организатор питания, у которого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Остальные школы ставят цифру 0 в заполняемой ячейке желтого цвета.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9"/>
            <color indexed="8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color indexed="8"/>
            <rFont val="Tahoma"/>
            <family val="2"/>
          </rPr>
          <t xml:space="preserve">172 </t>
        </r>
        <r>
          <rPr>
            <sz val="8"/>
            <color indexed="8"/>
            <rFont val="Tahoma"/>
            <family val="2"/>
          </rPr>
          <t>учебных дня в календарном году при 5-дневной учебной недели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10" authorId="0">
      <text>
        <r>
          <rPr>
            <sz val="9"/>
            <color indexed="8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E4" authorId="0">
      <text>
        <r>
          <rPr>
            <b/>
            <sz val="8"/>
            <color indexed="8"/>
            <rFont val="Tahoma"/>
            <family val="2"/>
          </rPr>
          <t>В эту ячейку информацию можно заполнять самостоятельно для выполнения условия: 
E4 =&lt; E3= (F4+G4+H4), 
т.е. количество льготников не должно быть больше количества обучающихся всего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color indexed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color indexed="8"/>
            <rFont val="Tahoma"/>
            <family val="2"/>
          </rPr>
          <t xml:space="preserve">общеообразовательных учреждениях </t>
        </r>
        <r>
          <rPr>
            <sz val="8"/>
            <color indexed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color indexed="8"/>
            <rFont val="Tahoma"/>
            <family val="2"/>
          </rPr>
          <t xml:space="preserve">общеобразовательных учреждений (школ) </t>
        </r>
        <r>
          <rPr>
            <sz val="9"/>
            <color indexed="8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color indexed="8"/>
            <rFont val="Tahoma"/>
            <family val="2"/>
          </rPr>
          <t>текущем году</t>
        </r>
        <r>
          <rPr>
            <sz val="8"/>
            <color indexed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  <comment ref="A7" authorId="0">
      <text>
        <r>
          <rPr>
            <sz val="8"/>
            <color indexed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color indexed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color indexed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  <comment ref="D2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color indexed="8"/>
            <rFont val="Tahoma"/>
            <family val="2"/>
          </rPr>
          <t xml:space="preserve">в рублях. 
</t>
        </r>
        <r>
          <rPr>
            <sz val="8"/>
            <color indexed="8"/>
            <rFont val="Tahoma"/>
            <family val="2"/>
          </rPr>
          <t xml:space="preserve"> 
</t>
        </r>
      </text>
    </comment>
    <comment ref="E2" authorId="0">
      <text>
        <r>
          <rPr>
            <sz val="8"/>
            <color indexed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color indexed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color indexed="8"/>
            <rFont val="Tahoma"/>
            <family val="2"/>
          </rPr>
          <t xml:space="preserve">в рублях. 
</t>
        </r>
      </text>
    </comment>
    <comment ref="G2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color indexed="8"/>
            <rFont val="Tahoma"/>
            <family val="2"/>
          </rPr>
          <t xml:space="preserve">в рублях. </t>
        </r>
      </text>
    </comment>
    <comment ref="H2" authorId="0">
      <text>
        <r>
          <rPr>
            <sz val="8"/>
            <color indexed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</commentList>
</comments>
</file>

<file path=xl/sharedStrings.xml><?xml version="1.0" encoding="utf-8"?>
<sst xmlns="http://schemas.openxmlformats.org/spreadsheetml/2006/main" count="427" uniqueCount="267">
  <si>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</si>
  <si>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Показатель</t>
  </si>
  <si>
    <t>1-4 классы</t>
  </si>
  <si>
    <t>5-9 классы</t>
  </si>
  <si>
    <t>10-11 классы</t>
  </si>
  <si>
    <t>ИТОГО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</si>
  <si>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</si>
  <si>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</si>
  <si>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</si>
  <si>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</si>
  <si>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</si>
  <si>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</si>
  <si>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</si>
  <si>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</si>
  <si>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</si>
  <si>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</si>
  <si>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</si>
  <si>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</si>
  <si>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</si>
  <si>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</si>
  <si>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</si>
  <si>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</si>
  <si>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</si>
  <si>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</si>
  <si>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Группы здоровья и заболеваемость</t>
  </si>
  <si>
    <t>Классы</t>
  </si>
  <si>
    <t>Кол-во учеников*</t>
  </si>
  <si>
    <t>по состоянию здоровья отнесены: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</si>
  <si>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</si>
  <si>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</si>
  <si>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</si>
  <si>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</si>
  <si>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</si>
  <si>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</si>
  <si>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имеют недостаток массы тела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</si>
  <si>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</si>
  <si>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</si>
  <si>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</si>
  <si>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</si>
  <si>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</si>
  <si>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1-4 класс*</t>
  </si>
  <si>
    <t>5-9 класс*</t>
  </si>
  <si>
    <t>10-11 класс*</t>
  </si>
  <si>
    <t>Итого за регион</t>
  </si>
  <si>
    <t>%</t>
  </si>
  <si>
    <t>*</t>
  </si>
  <si>
    <t xml:space="preserve"> - показатель из формы "охват питанием"</t>
  </si>
  <si>
    <t xml:space="preserve"> - заполняемые ячейки</t>
  </si>
  <si>
    <t>Состояние школьных пищеблоков</t>
  </si>
  <si>
    <t>Кол-во</t>
  </si>
  <si>
    <t>Всего количество школ в субъекте РФ</t>
  </si>
  <si>
    <t>Количество школ, имеющих пищеблоки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</si>
  <si>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</si>
  <si>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</si>
  <si>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</si>
  <si>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</si>
  <si>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Количество буфетов-раздаточных</t>
  </si>
  <si>
    <t>Количество помещений для приема пищи</t>
  </si>
  <si>
    <t xml:space="preserve">Техническое состояние помещений школьных пищеблоков в текущем году </t>
  </si>
  <si>
    <t>пищеблоки в которых проведен косметический ремонт в текущем году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</si>
  <si>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</si>
  <si>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</si>
  <si>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</si>
  <si>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</si>
  <si>
    <t>Количество школ в которых установлена система электронных безналичных расчетов</t>
  </si>
  <si>
    <t>буфеты-раздаточные</t>
  </si>
  <si>
    <t>помещение для приема пищи (для малокомплектных школ)</t>
  </si>
  <si>
    <t>Подготовка, переподготовка и повышение квалификации кадров в сфере школьного питания</t>
  </si>
  <si>
    <t>Кол-во человек</t>
  </si>
  <si>
    <t>на 1000 учащихся</t>
  </si>
  <si>
    <t>На 100 педагогов</t>
  </si>
  <si>
    <t>Количество работников пищеблоков в школах, из них:</t>
  </si>
  <si>
    <t>Количество поваров, в том числе:</t>
  </si>
  <si>
    <t>количество поваров, состоящих в штате школ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</si>
  <si>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</si>
  <si>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Количество поваров, прошедших обучение у поставщиков технологического оборудования</t>
  </si>
  <si>
    <t>Количество кухонных рабочих и иного персонала,
 в том числе:</t>
  </si>
  <si>
    <t>количество кухонных рабочих и иного персонала, состоящих в штате школ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</si>
  <si>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</si>
  <si>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</si>
  <si>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Организаторы питания в школах</t>
  </si>
  <si>
    <t>ед. изм.</t>
  </si>
  <si>
    <t>Доля от общего количества, %</t>
  </si>
  <si>
    <t>Количество школ всего*, из них:</t>
  </si>
  <si>
    <t>Количество школ, в которых работники пищеблока являются штатными сотрудниками образовательных учреждений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</si>
  <si>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</si>
  <si>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</si>
  <si>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</si>
  <si>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</si>
  <si>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</si>
  <si>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</si>
  <si>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Общее количество организаторов питания (без учета школ, организующих питание самостоятельно), из них</t>
  </si>
  <si>
    <t>количество организаторов питания</t>
  </si>
  <si>
    <t>получают услуги от школ на безвозмездной основе</t>
  </si>
  <si>
    <t xml:space="preserve"> - показатель из формы пищеблоки</t>
  </si>
  <si>
    <t xml:space="preserve"> 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</si>
  <si>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</si>
  <si>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</si>
  <si>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</si>
  <si>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</si>
  <si>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</si>
  <si>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 указавших в своих ответах, что работа школьной столовой их устраивает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</si>
  <si>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</si>
  <si>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</si>
  <si>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</si>
  <si>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>санитарное состояние столовой (чистота обеденного зала, оборудования для раздачи пищи, посуды и посторонний запах)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</si>
  <si>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</si>
  <si>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</si>
  <si>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</si>
  <si>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</si>
  <si>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</si>
  <si>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</si>
  <si>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</si>
  <si>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</si>
  <si>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</si>
  <si>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</si>
  <si>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</si>
  <si>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</si>
  <si>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</si>
  <si>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</si>
  <si>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</si>
  <si>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</si>
  <si>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Финансирование (БЕЗ СРЕДСТВ НА ОРГАНИЗАЦИЮ ПИТАНИЯ)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</si>
  <si>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</si>
  <si>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</si>
  <si>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</si>
  <si>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Сумма средств всех бюджетов, руб.</t>
  </si>
  <si>
    <t>На 1 обучающегося в год, руб.</t>
  </si>
  <si>
    <t>запланировано на текущий год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</si>
  <si>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</si>
  <si>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</si>
  <si>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</si>
  <si>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</si>
  <si>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</si>
  <si>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</si>
  <si>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 xml:space="preserve">иные затраты </t>
  </si>
  <si>
    <t>Характеристика питания</t>
  </si>
  <si>
    <t>Показатели</t>
  </si>
  <si>
    <t>Количество школ</t>
  </si>
  <si>
    <t>% от общего количества школ</t>
  </si>
  <si>
    <t>Количество школ всего, в том числе применяющих меню с цикличностью*: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</si>
  <si>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</si>
  <si>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</si>
  <si>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</si>
  <si>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директорами школ</t>
  </si>
  <si>
    <t>территориальным управлением Роспотребнадзора</t>
  </si>
  <si>
    <t>не согласованы</t>
  </si>
  <si>
    <t>Пропаганда здорового питания</t>
  </si>
  <si>
    <t>Количество</t>
  </si>
  <si>
    <t>Количество школ в субъекте Российской Федерации*, ед.</t>
  </si>
  <si>
    <t>Количество обучающихся в субъекте Российской Федерации**, чел.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</si>
  <si>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</si>
  <si>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школьников, которые в текущем учебном году прошли обучение по  дополнительным образовательным программам по формированию здорового и безопасного образа жизни и культуры здорового питания, на базе школ,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</si>
  <si>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</si>
  <si>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**</t>
  </si>
  <si>
    <t xml:space="preserve">Освещение состояния школьного питания в средствах массовой информации </t>
  </si>
  <si>
    <t>ед.</t>
  </si>
  <si>
    <t>Количество публикаций на каждые 100 школ субъекта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</si>
  <si>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</si>
  <si>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>Количество школ в субъекте Российской Федерации*</t>
  </si>
  <si>
    <t>Программы по совершенствованию организации питания</t>
  </si>
  <si>
    <t>Количество, ед.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</si>
  <si>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</si>
  <si>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1-да, 0-нет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</si>
  <si>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</si>
  <si>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 xml:space="preserve">Количество муниципальных образований </t>
  </si>
  <si>
    <t>Контроль за качеством и безопасностью производимой продукции</t>
  </si>
  <si>
    <t>% от общего кол-ва школ</t>
  </si>
  <si>
    <t>Количество школ, в которых осуществляется контроль за качеством производимой продукции и условиями производства, с применением программы производственного контроля</t>
  </si>
  <si>
    <t>Дотации (субсидии, субвенции) на школьное питание в 2013 году</t>
  </si>
  <si>
    <t>Ед.изм.</t>
  </si>
  <si>
    <t>Всего</t>
  </si>
  <si>
    <t>из регионального бюджета</t>
  </si>
  <si>
    <t>из местных бюджетов</t>
  </si>
  <si>
    <t>из внебюджетных источников</t>
  </si>
  <si>
    <t>Количество обучающихся, всего, чел.*</t>
  </si>
  <si>
    <t>чел.</t>
  </si>
  <si>
    <t>Количество обучающихся, получающие дотации (субсидии, субвенции), а также, имеющие льготы по оплате питания (социальная поддержка), чел.
из них:</t>
  </si>
  <si>
    <t xml:space="preserve">         - из малообеспеченных семей</t>
  </si>
  <si>
    <t xml:space="preserve">         - из многодетных семей</t>
  </si>
  <si>
    <t xml:space="preserve">Расчетное число учебных дней в календарном году, дней </t>
  </si>
  <si>
    <t>Всего денежных средств выделяется на питание обучающихся, в том числе, руб.:</t>
  </si>
  <si>
    <t>руб.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</si>
  <si>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</si>
  <si>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год,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</si>
  <si>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</si>
  <si>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- информация заполняется ответственным за питание в регионе</t>
  </si>
  <si>
    <t xml:space="preserve">Количество обучающихся, получающих льготы, субсидии (субвенции, дотации) по оплате питания </t>
  </si>
  <si>
    <t>из внебюджетных источников (без денежных средств родителей)</t>
  </si>
  <si>
    <t>из муниципального бюджета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</si>
  <si>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</si>
  <si>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</si>
  <si>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</si>
  <si>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</si>
  <si>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</si>
  <si>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Всего (столбец 11 + столбец 12)</t>
  </si>
  <si>
    <t>по региону</t>
  </si>
  <si>
    <t>Всего по муниципалитетам</t>
  </si>
  <si>
    <t>Муниципалитет №1</t>
  </si>
  <si>
    <t>Муниципалитет №2</t>
  </si>
  <si>
    <t>Муниципалитет №3</t>
  </si>
  <si>
    <t>И т.д.</t>
  </si>
  <si>
    <t>(субвенций, дотаций)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</si>
  <si>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</si>
  <si>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</si>
  <si>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</si>
  <si>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</si>
  <si>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</si>
  <si>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</si>
  <si>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</si>
  <si>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</si>
  <si>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</si>
  <si>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</si>
  <si>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</si>
  <si>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</si>
  <si>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</si>
  <si>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</si>
  <si>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</si>
  <si>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</si>
  <si>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Количество обучающихся, всего</t>
  </si>
  <si>
    <t>Столбец К из таблицы по муниципалитетам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</si>
  <si>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</si>
  <si>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</si>
  <si>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</si>
  <si>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</si>
  <si>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</si>
  <si>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</si>
  <si>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</si>
  <si>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</si>
  <si>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</si>
  <si>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</si>
  <si>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</si>
  <si>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Всего выделяется на питание обучающихся</t>
  </si>
  <si>
    <t>средняя сумма  средств, выделяемая на питание 1 обучающегося в год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</si>
  <si>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</si>
  <si>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</si>
  <si>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Количество обучающихся, всего*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</si>
  <si>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</si>
  <si>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</si>
  <si>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t xml:space="preserve"> - показатель из формы "охват питнаием"</t>
  </si>
  <si>
    <t>Примерная форма</t>
  </si>
  <si>
    <t>Наименование муниципалитета</t>
  </si>
  <si>
    <t xml:space="preserve">Количество обучающихся всего, чел.  </t>
  </si>
  <si>
    <t>Всего запланировано средств на питание обучающегося  (субвенций, дотаций)</t>
  </si>
  <si>
    <t>Количество средств, выделяемое в день, руб.</t>
  </si>
  <si>
    <t xml:space="preserve">Итого из муницапаьного и регионального бюджета, руб. </t>
  </si>
  <si>
    <t>План на текущий год согласно нормативному документу( в примечании указать дату и номер принятия нормативного документа</t>
  </si>
  <si>
    <t xml:space="preserve">Факт </t>
  </si>
  <si>
    <t>Примечание</t>
  </si>
  <si>
    <t xml:space="preserve">На одного обучающегося  в день, руб. </t>
  </si>
  <si>
    <t xml:space="preserve">На одного льготника в день, руб. </t>
  </si>
  <si>
    <t>Субъект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</si>
  <si>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</si>
  <si>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</si>
  <si>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</si>
  <si>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</si>
  <si>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</si>
  <si>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</si>
  <si>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</si>
  <si>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</si>
  <si>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</si>
  <si>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</si>
  <si>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</si>
  <si>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 xml:space="preserve">Итого </t>
  </si>
  <si>
    <t>2014 год</t>
  </si>
  <si>
    <t>МБОУ СОШ с.  Голицыно</t>
  </si>
  <si>
    <t>2 ЦПОУ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</si>
</sst>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_-* #,##0.00_р_._-;\-* #,##0.00_р_._-;_-* \-??_р_._-;_-@_-"/>
    <numFmt numFmtId="167" formatCode="#,##0.00_ ;\-#,##0.00\ "/>
  </numFmts>
  <fonts count="9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u val="single"/>
      <sz val="8"/>
      <color indexed="8"/>
      <name val="Tahoma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9"/>
      <color indexed="8"/>
      <name val="Tahoma"/>
      <family val="2"/>
    </font>
    <font>
      <u val="single"/>
      <sz val="9"/>
      <color indexed="8"/>
      <name val="Tahoma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ahoma"/>
      <family val="2"/>
    </font>
    <font>
      <sz val="9"/>
      <color indexed="55"/>
      <name val="Times New Roman"/>
      <family val="1"/>
    </font>
    <font>
      <sz val="10"/>
      <color indexed="55"/>
      <name val="Arial Cyr"/>
      <family val="2"/>
    </font>
    <font>
      <b/>
      <sz val="14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4"/>
      <color indexed="8"/>
      <name val="Tahoma"/>
      <family val="2"/>
    </font>
    <font>
      <sz val="10"/>
      <color indexed="8"/>
      <name val="Calibri"/>
      <family val="2"/>
    </font>
    <font>
      <i/>
      <sz val="9"/>
      <name val="Times New Roman"/>
      <family val="1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.25"/>
      <color indexed="8"/>
      <name val="Calibri"/>
      <family val="0"/>
    </font>
    <font>
      <sz val="9.2"/>
      <color indexed="8"/>
      <name val="Calibri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0" fillId="3" borderId="0" applyNumberFormat="0" applyBorder="0" applyAlignment="0" applyProtection="0"/>
    <xf numFmtId="0" fontId="81" fillId="4" borderId="0" applyNumberFormat="0" applyBorder="0" applyAlignment="0" applyProtection="0"/>
    <xf numFmtId="0" fontId="0" fillId="5" borderId="0" applyNumberFormat="0" applyBorder="0" applyAlignment="0" applyProtection="0"/>
    <xf numFmtId="0" fontId="81" fillId="6" borderId="0" applyNumberFormat="0" applyBorder="0" applyAlignment="0" applyProtection="0"/>
    <xf numFmtId="0" fontId="0" fillId="7" borderId="0" applyNumberFormat="0" applyBorder="0" applyAlignment="0" applyProtection="0"/>
    <xf numFmtId="0" fontId="81" fillId="8" borderId="0" applyNumberFormat="0" applyBorder="0" applyAlignment="0" applyProtection="0"/>
    <xf numFmtId="0" fontId="0" fillId="9" borderId="0" applyNumberFormat="0" applyBorder="0" applyAlignment="0" applyProtection="0"/>
    <xf numFmtId="0" fontId="81" fillId="10" borderId="0" applyNumberFormat="0" applyBorder="0" applyAlignment="0" applyProtection="0"/>
    <xf numFmtId="0" fontId="0" fillId="11" borderId="0" applyNumberFormat="0" applyBorder="0" applyAlignment="0" applyProtection="0"/>
    <xf numFmtId="0" fontId="81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0" fillId="15" borderId="0" applyNumberFormat="0" applyBorder="0" applyAlignment="0" applyProtection="0"/>
    <xf numFmtId="0" fontId="81" fillId="16" borderId="0" applyNumberFormat="0" applyBorder="0" applyAlignment="0" applyProtection="0"/>
    <xf numFmtId="0" fontId="0" fillId="17" borderId="0" applyNumberFormat="0" applyBorder="0" applyAlignment="0" applyProtection="0"/>
    <xf numFmtId="0" fontId="81" fillId="18" borderId="0" applyNumberFormat="0" applyBorder="0" applyAlignment="0" applyProtection="0"/>
    <xf numFmtId="0" fontId="0" fillId="19" borderId="0" applyNumberFormat="0" applyBorder="0" applyAlignment="0" applyProtection="0"/>
    <xf numFmtId="0" fontId="81" fillId="20" borderId="0" applyNumberFormat="0" applyBorder="0" applyAlignment="0" applyProtection="0"/>
    <xf numFmtId="0" fontId="0" fillId="9" borderId="0" applyNumberFormat="0" applyBorder="0" applyAlignment="0" applyProtection="0"/>
    <xf numFmtId="0" fontId="81" fillId="21" borderId="0" applyNumberFormat="0" applyBorder="0" applyAlignment="0" applyProtection="0"/>
    <xf numFmtId="0" fontId="0" fillId="15" borderId="0" applyNumberFormat="0" applyBorder="0" applyAlignment="0" applyProtection="0"/>
    <xf numFmtId="0" fontId="81" fillId="22" borderId="0" applyNumberFormat="0" applyBorder="0" applyAlignment="0" applyProtection="0"/>
    <xf numFmtId="0" fontId="0" fillId="23" borderId="0" applyNumberFormat="0" applyBorder="0" applyAlignment="0" applyProtection="0"/>
    <xf numFmtId="0" fontId="82" fillId="24" borderId="0" applyNumberFormat="0" applyBorder="0" applyAlignment="0" applyProtection="0"/>
    <xf numFmtId="0" fontId="2" fillId="25" borderId="0" applyNumberFormat="0" applyBorder="0" applyAlignment="0" applyProtection="0"/>
    <xf numFmtId="0" fontId="82" fillId="26" borderId="0" applyNumberFormat="0" applyBorder="0" applyAlignment="0" applyProtection="0"/>
    <xf numFmtId="0" fontId="2" fillId="17" borderId="0" applyNumberFormat="0" applyBorder="0" applyAlignment="0" applyProtection="0"/>
    <xf numFmtId="0" fontId="82" fillId="27" borderId="0" applyNumberFormat="0" applyBorder="0" applyAlignment="0" applyProtection="0"/>
    <xf numFmtId="0" fontId="2" fillId="19" borderId="0" applyNumberFormat="0" applyBorder="0" applyAlignment="0" applyProtection="0"/>
    <xf numFmtId="0" fontId="82" fillId="28" borderId="0" applyNumberFormat="0" applyBorder="0" applyAlignment="0" applyProtection="0"/>
    <xf numFmtId="0" fontId="2" fillId="29" borderId="0" applyNumberFormat="0" applyBorder="0" applyAlignment="0" applyProtection="0"/>
    <xf numFmtId="0" fontId="82" fillId="30" borderId="0" applyNumberFormat="0" applyBorder="0" applyAlignment="0" applyProtection="0"/>
    <xf numFmtId="0" fontId="2" fillId="31" borderId="0" applyNumberFormat="0" applyBorder="0" applyAlignment="0" applyProtection="0"/>
    <xf numFmtId="0" fontId="82" fillId="32" borderId="0" applyNumberFormat="0" applyBorder="0" applyAlignment="0" applyProtection="0"/>
    <xf numFmtId="0" fontId="2" fillId="33" borderId="0" applyNumberFormat="0" applyBorder="0" applyAlignment="0" applyProtection="0"/>
    <xf numFmtId="9" fontId="1" fillId="0" borderId="0" applyFill="0" applyBorder="0" applyAlignment="0" applyProtection="0"/>
    <xf numFmtId="0" fontId="82" fillId="34" borderId="0" applyNumberFormat="0" applyBorder="0" applyAlignment="0" applyProtection="0"/>
    <xf numFmtId="0" fontId="2" fillId="35" borderId="0" applyNumberFormat="0" applyBorder="0" applyAlignment="0" applyProtection="0"/>
    <xf numFmtId="0" fontId="82" fillId="36" borderId="0" applyNumberFormat="0" applyBorder="0" applyAlignment="0" applyProtection="0"/>
    <xf numFmtId="0" fontId="2" fillId="37" borderId="0" applyNumberFormat="0" applyBorder="0" applyAlignment="0" applyProtection="0"/>
    <xf numFmtId="0" fontId="82" fillId="38" borderId="0" applyNumberFormat="0" applyBorder="0" applyAlignment="0" applyProtection="0"/>
    <xf numFmtId="0" fontId="2" fillId="39" borderId="0" applyNumberFormat="0" applyBorder="0" applyAlignment="0" applyProtection="0"/>
    <xf numFmtId="0" fontId="82" fillId="40" borderId="0" applyNumberFormat="0" applyBorder="0" applyAlignment="0" applyProtection="0"/>
    <xf numFmtId="0" fontId="2" fillId="29" borderId="0" applyNumberFormat="0" applyBorder="0" applyAlignment="0" applyProtection="0"/>
    <xf numFmtId="0" fontId="82" fillId="41" borderId="0" applyNumberFormat="0" applyBorder="0" applyAlignment="0" applyProtection="0"/>
    <xf numFmtId="0" fontId="2" fillId="31" borderId="0" applyNumberFormat="0" applyBorder="0" applyAlignment="0" applyProtection="0"/>
    <xf numFmtId="0" fontId="82" fillId="42" borderId="0" applyNumberFormat="0" applyBorder="0" applyAlignment="0" applyProtection="0"/>
    <xf numFmtId="0" fontId="2" fillId="43" borderId="0" applyNumberFormat="0" applyBorder="0" applyAlignment="0" applyProtection="0"/>
    <xf numFmtId="0" fontId="83" fillId="44" borderId="1" applyNumberFormat="0" applyAlignment="0" applyProtection="0"/>
    <xf numFmtId="0" fontId="3" fillId="13" borderId="2" applyNumberFormat="0" applyAlignment="0" applyProtection="0"/>
    <xf numFmtId="0" fontId="84" fillId="45" borderId="3" applyNumberFormat="0" applyAlignment="0" applyProtection="0"/>
    <xf numFmtId="0" fontId="4" fillId="46" borderId="4" applyNumberFormat="0" applyAlignment="0" applyProtection="0"/>
    <xf numFmtId="0" fontId="85" fillId="45" borderId="1" applyNumberFormat="0" applyAlignment="0" applyProtection="0"/>
    <xf numFmtId="0" fontId="5" fillId="4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0" borderId="5" applyNumberFormat="0" applyFill="0" applyAlignment="0" applyProtection="0"/>
    <xf numFmtId="0" fontId="6" fillId="0" borderId="6" applyNumberFormat="0" applyFill="0" applyAlignment="0" applyProtection="0"/>
    <xf numFmtId="0" fontId="87" fillId="0" borderId="7" applyNumberFormat="0" applyFill="0" applyAlignment="0" applyProtection="0"/>
    <xf numFmtId="0" fontId="7" fillId="0" borderId="8" applyNumberFormat="0" applyFill="0" applyAlignment="0" applyProtection="0"/>
    <xf numFmtId="0" fontId="88" fillId="0" borderId="9" applyNumberFormat="0" applyFill="0" applyAlignment="0" applyProtection="0"/>
    <xf numFmtId="0" fontId="8" fillId="0" borderId="10" applyNumberFormat="0" applyFill="0" applyAlignment="0" applyProtection="0"/>
    <xf numFmtId="0" fontId="8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9" fillId="0" borderId="11" applyNumberFormat="0" applyFill="0" applyAlignment="0" applyProtection="0"/>
    <xf numFmtId="0" fontId="9" fillId="0" borderId="12" applyNumberFormat="0" applyFill="0" applyAlignment="0" applyProtection="0"/>
    <xf numFmtId="0" fontId="90" fillId="47" borderId="13" applyNumberFormat="0" applyAlignment="0" applyProtection="0"/>
    <xf numFmtId="0" fontId="10" fillId="48" borderId="14" applyNumberFormat="0" applyAlignment="0" applyProtection="0"/>
    <xf numFmtId="0" fontId="9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93" fillId="51" borderId="0" applyNumberFormat="0" applyBorder="0" applyAlignment="0" applyProtection="0"/>
    <xf numFmtId="0" fontId="14" fillId="5" borderId="0" applyNumberFormat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95" fillId="0" borderId="17" applyNumberFormat="0" applyFill="0" applyAlignment="0" applyProtection="0"/>
    <xf numFmtId="0" fontId="16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97" fillId="54" borderId="0" applyNumberFormat="0" applyBorder="0" applyAlignment="0" applyProtection="0"/>
    <xf numFmtId="0" fontId="18" fillId="7" borderId="0" applyNumberFormat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91">
      <alignment vertical="center" wrapText="1"/>
      <protection/>
    </xf>
    <xf numFmtId="0" fontId="1" fillId="0" borderId="0" xfId="91" applyBorder="1">
      <alignment vertical="center" wrapText="1"/>
      <protection/>
    </xf>
    <xf numFmtId="0" fontId="21" fillId="0" borderId="19" xfId="91" applyFont="1" applyFill="1" applyBorder="1" applyAlignment="1">
      <alignment horizontal="center" vertical="center" wrapText="1"/>
      <protection/>
    </xf>
    <xf numFmtId="0" fontId="22" fillId="0" borderId="20" xfId="91" applyFont="1" applyFill="1" applyBorder="1" applyAlignment="1">
      <alignment vertical="top" wrapText="1"/>
      <protection/>
    </xf>
    <xf numFmtId="0" fontId="21" fillId="0" borderId="21" xfId="91" applyFont="1" applyFill="1" applyBorder="1" applyAlignment="1">
      <alignment horizontal="center" vertical="center" wrapText="1"/>
      <protection/>
    </xf>
    <xf numFmtId="0" fontId="21" fillId="0" borderId="22" xfId="91" applyFont="1" applyFill="1" applyBorder="1" applyAlignment="1">
      <alignment horizontal="center" vertical="center" wrapText="1"/>
      <protection/>
    </xf>
    <xf numFmtId="0" fontId="21" fillId="0" borderId="23" xfId="91" applyFont="1" applyFill="1" applyBorder="1" applyAlignment="1">
      <alignment horizontal="center" vertical="center" wrapText="1"/>
      <protection/>
    </xf>
    <xf numFmtId="0" fontId="21" fillId="0" borderId="24" xfId="91" applyFont="1" applyFill="1" applyBorder="1" applyAlignment="1">
      <alignment horizontal="center" vertical="center" wrapText="1"/>
      <protection/>
    </xf>
    <xf numFmtId="0" fontId="21" fillId="0" borderId="25" xfId="91" applyFont="1" applyFill="1" applyBorder="1" applyAlignment="1">
      <alignment horizontal="center" vertical="center" wrapText="1"/>
      <protection/>
    </xf>
    <xf numFmtId="0" fontId="21" fillId="0" borderId="26" xfId="91" applyFont="1" applyFill="1" applyBorder="1" applyAlignment="1">
      <alignment horizontal="center" vertical="center" wrapText="1"/>
      <protection/>
    </xf>
    <xf numFmtId="0" fontId="21" fillId="0" borderId="27" xfId="91" applyFont="1" applyFill="1" applyBorder="1" applyAlignment="1">
      <alignment horizontal="center" vertical="center" wrapText="1"/>
      <protection/>
    </xf>
    <xf numFmtId="0" fontId="21" fillId="0" borderId="20" xfId="91" applyFont="1" applyFill="1" applyBorder="1" applyAlignment="1">
      <alignment horizontal="center" vertical="center" wrapText="1"/>
      <protection/>
    </xf>
    <xf numFmtId="0" fontId="21" fillId="0" borderId="28" xfId="91" applyFont="1" applyFill="1" applyBorder="1" applyAlignment="1">
      <alignment horizontal="center" vertical="center" wrapText="1"/>
      <protection/>
    </xf>
    <xf numFmtId="0" fontId="22" fillId="0" borderId="26" xfId="91" applyFont="1" applyFill="1" applyBorder="1" applyAlignment="1">
      <alignment vertical="top" wrapText="1"/>
      <protection/>
    </xf>
    <xf numFmtId="0" fontId="22" fillId="55" borderId="19" xfId="91" applyFont="1" applyFill="1" applyBorder="1" applyAlignment="1" applyProtection="1">
      <alignment horizontal="right" vertical="center" wrapText="1" indent="1"/>
      <protection locked="0"/>
    </xf>
    <xf numFmtId="164" fontId="22" fillId="0" borderId="19" xfId="108" applyNumberFormat="1" applyFont="1" applyFill="1" applyBorder="1" applyAlignment="1" applyProtection="1">
      <alignment horizontal="right" vertical="top" wrapText="1"/>
      <protection/>
    </xf>
    <xf numFmtId="0" fontId="22" fillId="48" borderId="19" xfId="91" applyFont="1" applyFill="1" applyBorder="1" applyAlignment="1">
      <alignment horizontal="right" vertical="top" wrapText="1"/>
      <protection/>
    </xf>
    <xf numFmtId="164" fontId="22" fillId="0" borderId="29" xfId="91" applyNumberFormat="1" applyFont="1" applyFill="1" applyBorder="1" applyAlignment="1">
      <alignment horizontal="center" vertical="center" wrapText="1"/>
      <protection/>
    </xf>
    <xf numFmtId="0" fontId="22" fillId="0" borderId="26" xfId="91" applyFont="1" applyFill="1" applyBorder="1" applyAlignment="1">
      <alignment horizontal="right" vertical="top" wrapText="1"/>
      <protection/>
    </xf>
    <xf numFmtId="164" fontId="22" fillId="48" borderId="19" xfId="91" applyNumberFormat="1" applyFont="1" applyFill="1" applyBorder="1" applyAlignment="1">
      <alignment horizontal="right" vertical="top" wrapText="1"/>
      <protection/>
    </xf>
    <xf numFmtId="10" fontId="22" fillId="48" borderId="29" xfId="91" applyNumberFormat="1" applyFont="1" applyFill="1" applyBorder="1" applyAlignment="1">
      <alignment horizontal="right" vertical="top" wrapText="1"/>
      <protection/>
    </xf>
    <xf numFmtId="0" fontId="1" fillId="0" borderId="0" xfId="91" applyFill="1">
      <alignment vertical="center" wrapText="1"/>
      <protection/>
    </xf>
    <xf numFmtId="0" fontId="1" fillId="15" borderId="0" xfId="91" applyFill="1">
      <alignment vertical="center" wrapText="1"/>
      <protection/>
    </xf>
    <xf numFmtId="0" fontId="21" fillId="0" borderId="26" xfId="91" applyFont="1" applyFill="1" applyBorder="1" applyAlignment="1">
      <alignment vertical="top" wrapText="1"/>
      <protection/>
    </xf>
    <xf numFmtId="0" fontId="21" fillId="48" borderId="19" xfId="91" applyFont="1" applyFill="1" applyBorder="1" applyAlignment="1">
      <alignment horizontal="right" vertical="top" wrapText="1"/>
      <protection/>
    </xf>
    <xf numFmtId="164" fontId="21" fillId="48" borderId="19" xfId="108" applyNumberFormat="1" applyFont="1" applyFill="1" applyBorder="1" applyAlignment="1" applyProtection="1">
      <alignment horizontal="right" vertical="top" wrapText="1"/>
      <protection/>
    </xf>
    <xf numFmtId="164" fontId="21" fillId="48" borderId="29" xfId="91" applyNumberFormat="1" applyFont="1" applyFill="1" applyBorder="1" applyAlignment="1">
      <alignment horizontal="right" vertical="top" wrapText="1"/>
      <protection/>
    </xf>
    <xf numFmtId="0" fontId="22" fillId="0" borderId="30" xfId="91" applyFont="1" applyFill="1" applyBorder="1" applyAlignment="1">
      <alignment vertical="top" wrapText="1"/>
      <protection/>
    </xf>
    <xf numFmtId="0" fontId="22" fillId="55" borderId="20" xfId="91" applyFont="1" applyFill="1" applyBorder="1" applyAlignment="1" applyProtection="1">
      <alignment horizontal="right" vertical="center" wrapText="1" indent="1"/>
      <protection locked="0"/>
    </xf>
    <xf numFmtId="164" fontId="22" fillId="0" borderId="20" xfId="108" applyNumberFormat="1" applyFont="1" applyFill="1" applyBorder="1" applyAlignment="1" applyProtection="1">
      <alignment horizontal="right" vertical="top" wrapText="1"/>
      <protection/>
    </xf>
    <xf numFmtId="0" fontId="22" fillId="48" borderId="20" xfId="91" applyFont="1" applyFill="1" applyBorder="1" applyAlignment="1">
      <alignment horizontal="right" vertical="top" wrapText="1"/>
      <protection/>
    </xf>
    <xf numFmtId="164" fontId="21" fillId="48" borderId="28" xfId="91" applyNumberFormat="1" applyFont="1" applyFill="1" applyBorder="1" applyAlignment="1">
      <alignment horizontal="right" vertical="top" wrapText="1"/>
      <protection/>
    </xf>
    <xf numFmtId="0" fontId="22" fillId="0" borderId="19" xfId="91" applyFont="1" applyFill="1" applyBorder="1" applyAlignment="1">
      <alignment vertical="top" wrapText="1"/>
      <protection/>
    </xf>
    <xf numFmtId="164" fontId="21" fillId="48" borderId="19" xfId="91" applyNumberFormat="1" applyFont="1" applyFill="1" applyBorder="1" applyAlignment="1">
      <alignment horizontal="right" vertical="top" wrapText="1"/>
      <protection/>
    </xf>
    <xf numFmtId="0" fontId="22" fillId="55" borderId="31" xfId="91" applyFont="1" applyFill="1" applyBorder="1" applyAlignment="1" applyProtection="1">
      <alignment horizontal="right" vertical="center" wrapText="1" indent="1"/>
      <protection locked="0"/>
    </xf>
    <xf numFmtId="0" fontId="22" fillId="0" borderId="0" xfId="91" applyFont="1" applyFill="1" applyBorder="1" applyAlignment="1">
      <alignment vertical="top" wrapText="1"/>
      <protection/>
    </xf>
    <xf numFmtId="0" fontId="22" fillId="0" borderId="0" xfId="91" applyFont="1" applyFill="1" applyBorder="1" applyAlignment="1">
      <alignment horizontal="right" vertical="top" wrapText="1"/>
      <protection/>
    </xf>
    <xf numFmtId="164" fontId="22" fillId="0" borderId="0" xfId="108" applyNumberFormat="1" applyFont="1" applyFill="1" applyBorder="1" applyAlignment="1" applyProtection="1">
      <alignment horizontal="right" vertical="top" wrapText="1"/>
      <protection/>
    </xf>
    <xf numFmtId="164" fontId="23" fillId="0" borderId="0" xfId="91" applyNumberFormat="1" applyFont="1" applyFill="1" applyBorder="1" applyAlignment="1">
      <alignment horizontal="right" vertical="top" wrapText="1"/>
      <protection/>
    </xf>
    <xf numFmtId="0" fontId="22" fillId="55" borderId="19" xfId="91" applyFont="1" applyFill="1" applyBorder="1" applyAlignment="1">
      <alignment vertical="top" wrapText="1"/>
      <protection/>
    </xf>
    <xf numFmtId="49" fontId="24" fillId="0" borderId="0" xfId="91" applyNumberFormat="1" applyFont="1" applyFill="1" applyBorder="1" applyAlignment="1">
      <alignment horizontal="left" vertical="top"/>
      <protection/>
    </xf>
    <xf numFmtId="0" fontId="1" fillId="0" borderId="19" xfId="91" applyFill="1" applyBorder="1">
      <alignment vertical="center" wrapText="1"/>
      <protection/>
    </xf>
    <xf numFmtId="49" fontId="22" fillId="0" borderId="0" xfId="91" applyNumberFormat="1" applyFont="1" applyFill="1" applyBorder="1" applyAlignment="1">
      <alignment horizontal="left" vertical="top"/>
      <protection/>
    </xf>
    <xf numFmtId="164" fontId="23" fillId="48" borderId="19" xfId="91" applyNumberFormat="1" applyFont="1" applyFill="1" applyBorder="1" applyAlignment="1">
      <alignment horizontal="center" vertical="center" wrapText="1"/>
      <protection/>
    </xf>
    <xf numFmtId="164" fontId="23" fillId="0" borderId="0" xfId="91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3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textRotation="90" wrapText="1"/>
    </xf>
    <xf numFmtId="0" fontId="30" fillId="0" borderId="31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textRotation="90" wrapText="1"/>
    </xf>
    <xf numFmtId="0" fontId="30" fillId="0" borderId="33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0" fontId="17" fillId="0" borderId="0" xfId="0" applyFont="1" applyAlignment="1">
      <alignment/>
    </xf>
    <xf numFmtId="0" fontId="32" fillId="0" borderId="34" xfId="0" applyFont="1" applyBorder="1" applyAlignment="1">
      <alignment horizontal="center"/>
    </xf>
    <xf numFmtId="0" fontId="33" fillId="48" borderId="35" xfId="0" applyFont="1" applyFill="1" applyBorder="1" applyAlignment="1">
      <alignment horizontal="center"/>
    </xf>
    <xf numFmtId="0" fontId="22" fillId="55" borderId="35" xfId="0" applyFont="1" applyFill="1" applyBorder="1" applyAlignment="1" applyProtection="1">
      <alignment horizontal="center"/>
      <protection locked="0"/>
    </xf>
    <xf numFmtId="0" fontId="34" fillId="55" borderId="35" xfId="0" applyFont="1" applyFill="1" applyBorder="1" applyAlignment="1" applyProtection="1">
      <alignment horizontal="center"/>
      <protection locked="0"/>
    </xf>
    <xf numFmtId="0" fontId="34" fillId="55" borderId="36" xfId="0" applyFont="1" applyFill="1" applyBorder="1" applyAlignment="1" applyProtection="1">
      <alignment horizontal="center"/>
      <protection locked="0"/>
    </xf>
    <xf numFmtId="0" fontId="17" fillId="0" borderId="32" xfId="0" applyFont="1" applyFill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22" fillId="55" borderId="19" xfId="0" applyFont="1" applyFill="1" applyBorder="1" applyAlignment="1" applyProtection="1">
      <alignment horizontal="center"/>
      <protection locked="0"/>
    </xf>
    <xf numFmtId="0" fontId="33" fillId="48" borderId="19" xfId="0" applyFont="1" applyFill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3" fillId="48" borderId="31" xfId="0" applyFont="1" applyFill="1" applyBorder="1" applyAlignment="1">
      <alignment horizontal="center"/>
    </xf>
    <xf numFmtId="0" fontId="32" fillId="48" borderId="31" xfId="0" applyFont="1" applyFill="1" applyBorder="1" applyAlignment="1">
      <alignment horizontal="center"/>
    </xf>
    <xf numFmtId="0" fontId="32" fillId="48" borderId="33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165" fontId="32" fillId="48" borderId="31" xfId="0" applyNumberFormat="1" applyFont="1" applyFill="1" applyBorder="1" applyAlignment="1">
      <alignment horizontal="center"/>
    </xf>
    <xf numFmtId="165" fontId="32" fillId="48" borderId="33" xfId="0" applyNumberFormat="1" applyFont="1" applyFill="1" applyBorder="1" applyAlignment="1">
      <alignment horizontal="center"/>
    </xf>
    <xf numFmtId="165" fontId="35" fillId="0" borderId="32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49" fontId="36" fillId="0" borderId="0" xfId="0" applyNumberFormat="1" applyFont="1" applyFill="1" applyBorder="1" applyAlignment="1">
      <alignment horizontal="left" vertical="top"/>
    </xf>
    <xf numFmtId="0" fontId="32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55" borderId="19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88">
      <alignment/>
      <protection/>
    </xf>
    <xf numFmtId="0" fontId="13" fillId="0" borderId="0" xfId="88" applyFill="1">
      <alignment/>
      <protection/>
    </xf>
    <xf numFmtId="49" fontId="38" fillId="0" borderId="38" xfId="88" applyNumberFormat="1" applyFont="1" applyFill="1" applyBorder="1" applyAlignment="1">
      <alignment horizontal="left" vertical="top" wrapText="1"/>
      <protection/>
    </xf>
    <xf numFmtId="49" fontId="38" fillId="0" borderId="39" xfId="88" applyNumberFormat="1" applyFont="1" applyFill="1" applyBorder="1" applyAlignment="1">
      <alignment horizontal="left" vertical="top" wrapText="1"/>
      <protection/>
    </xf>
    <xf numFmtId="49" fontId="39" fillId="0" borderId="19" xfId="88" applyNumberFormat="1" applyFont="1" applyFill="1" applyBorder="1" applyAlignment="1">
      <alignment horizontal="center" vertical="center" wrapText="1"/>
      <protection/>
    </xf>
    <xf numFmtId="49" fontId="36" fillId="0" borderId="27" xfId="88" applyNumberFormat="1" applyFont="1" applyFill="1" applyBorder="1" applyAlignment="1">
      <alignment horizontal="left" vertical="top" wrapText="1"/>
      <protection/>
    </xf>
    <xf numFmtId="0" fontId="40" fillId="55" borderId="22" xfId="0" applyFont="1" applyFill="1" applyBorder="1" applyAlignment="1" applyProtection="1">
      <alignment horizontal="center" vertical="center" wrapText="1"/>
      <protection locked="0"/>
    </xf>
    <xf numFmtId="0" fontId="40" fillId="0" borderId="19" xfId="88" applyFont="1" applyFill="1" applyBorder="1" applyAlignment="1">
      <alignment horizontal="center" vertical="center"/>
      <protection/>
    </xf>
    <xf numFmtId="0" fontId="13" fillId="0" borderId="40" xfId="88" applyBorder="1">
      <alignment/>
      <protection/>
    </xf>
    <xf numFmtId="0" fontId="40" fillId="55" borderId="19" xfId="88" applyFont="1" applyFill="1" applyBorder="1" applyAlignment="1" applyProtection="1">
      <alignment horizontal="center" vertical="center" wrapText="1"/>
      <protection locked="0"/>
    </xf>
    <xf numFmtId="164" fontId="40" fillId="48" borderId="19" xfId="104" applyNumberFormat="1" applyFont="1" applyFill="1" applyBorder="1" applyAlignment="1" applyProtection="1">
      <alignment horizontal="center" vertical="center"/>
      <protection/>
    </xf>
    <xf numFmtId="0" fontId="13" fillId="0" borderId="0" xfId="88" applyBorder="1">
      <alignment/>
      <protection/>
    </xf>
    <xf numFmtId="0" fontId="41" fillId="0" borderId="0" xfId="88" applyFont="1">
      <alignment/>
      <protection/>
    </xf>
    <xf numFmtId="0" fontId="40" fillId="46" borderId="19" xfId="88" applyFont="1" applyFill="1" applyBorder="1" applyAlignment="1">
      <alignment horizontal="center" vertical="center"/>
      <protection/>
    </xf>
    <xf numFmtId="164" fontId="40" fillId="0" borderId="19" xfId="104" applyNumberFormat="1" applyFont="1" applyFill="1" applyBorder="1" applyAlignment="1" applyProtection="1">
      <alignment horizontal="center" vertical="center"/>
      <protection/>
    </xf>
    <xf numFmtId="0" fontId="42" fillId="0" borderId="0" xfId="88" applyFont="1">
      <alignment/>
      <protection/>
    </xf>
    <xf numFmtId="49" fontId="38" fillId="0" borderId="0" xfId="88" applyNumberFormat="1" applyFont="1" applyFill="1" applyBorder="1" applyAlignment="1">
      <alignment horizontal="left" vertical="top" wrapText="1"/>
      <protection/>
    </xf>
    <xf numFmtId="0" fontId="39" fillId="0" borderId="27" xfId="88" applyFont="1" applyFill="1" applyBorder="1" applyAlignment="1">
      <alignment horizontal="left" vertical="top" wrapText="1"/>
      <protection/>
    </xf>
    <xf numFmtId="0" fontId="40" fillId="55" borderId="19" xfId="88" applyFont="1" applyFill="1" applyBorder="1" applyAlignment="1" applyProtection="1">
      <alignment horizontal="center" vertical="center"/>
      <protection locked="0"/>
    </xf>
    <xf numFmtId="0" fontId="39" fillId="0" borderId="41" xfId="88" applyFont="1" applyFill="1" applyBorder="1" applyAlignment="1">
      <alignment horizontal="left" vertical="top" wrapText="1"/>
      <protection/>
    </xf>
    <xf numFmtId="164" fontId="28" fillId="0" borderId="19" xfId="105" applyNumberFormat="1" applyFont="1" applyFill="1" applyBorder="1" applyAlignment="1" applyProtection="1">
      <alignment horizontal="center" vertical="center"/>
      <protection/>
    </xf>
    <xf numFmtId="0" fontId="40" fillId="53" borderId="19" xfId="88" applyFont="1" applyFill="1" applyBorder="1" applyAlignment="1">
      <alignment horizontal="center" vertical="center"/>
      <protection/>
    </xf>
    <xf numFmtId="164" fontId="28" fillId="48" borderId="19" xfId="105" applyNumberFormat="1" applyFont="1" applyFill="1" applyBorder="1" applyAlignment="1" applyProtection="1">
      <alignment horizontal="center" vertical="center"/>
      <protection/>
    </xf>
    <xf numFmtId="49" fontId="36" fillId="0" borderId="0" xfId="88" applyNumberFormat="1" applyFont="1" applyFill="1" applyBorder="1" applyAlignment="1">
      <alignment horizontal="left" vertical="top" wrapText="1"/>
      <protection/>
    </xf>
    <xf numFmtId="49" fontId="39" fillId="0" borderId="41" xfId="88" applyNumberFormat="1" applyFont="1" applyFill="1" applyBorder="1" applyAlignment="1">
      <alignment horizontal="left" vertical="top" wrapText="1"/>
      <protection/>
    </xf>
    <xf numFmtId="164" fontId="13" fillId="0" borderId="19" xfId="104" applyNumberFormat="1" applyFont="1" applyFill="1" applyBorder="1" applyAlignment="1" applyProtection="1">
      <alignment horizontal="center" vertical="center"/>
      <protection/>
    </xf>
    <xf numFmtId="0" fontId="13" fillId="55" borderId="19" xfId="88" applyFill="1" applyBorder="1" applyAlignment="1">
      <alignment horizontal="center" vertical="center"/>
      <protection/>
    </xf>
    <xf numFmtId="0" fontId="45" fillId="0" borderId="0" xfId="95" applyNumberFormat="1" applyFont="1" applyFill="1" applyBorder="1" applyAlignment="1">
      <alignment horizontal="left" vertical="top"/>
      <protection/>
    </xf>
    <xf numFmtId="0" fontId="39" fillId="0" borderId="0" xfId="95" applyNumberFormat="1" applyFont="1" applyFill="1" applyBorder="1" applyAlignment="1">
      <alignment horizontal="left" vertical="top"/>
      <protection/>
    </xf>
    <xf numFmtId="0" fontId="0" fillId="0" borderId="0" xfId="0" applyFill="1" applyBorder="1" applyAlignment="1">
      <alignment/>
    </xf>
    <xf numFmtId="49" fontId="39" fillId="0" borderId="42" xfId="88" applyNumberFormat="1" applyFont="1" applyFill="1" applyBorder="1" applyAlignment="1">
      <alignment horizontal="center" vertical="center" wrapText="1"/>
      <protection/>
    </xf>
    <xf numFmtId="49" fontId="39" fillId="0" borderId="43" xfId="88" applyNumberFormat="1" applyFont="1" applyFill="1" applyBorder="1" applyAlignment="1">
      <alignment horizontal="center" vertical="center" wrapText="1"/>
      <protection/>
    </xf>
    <xf numFmtId="49" fontId="46" fillId="0" borderId="0" xfId="88" applyNumberFormat="1" applyFont="1" applyFill="1" applyBorder="1" applyAlignment="1">
      <alignment horizontal="center" vertical="center" wrapText="1"/>
      <protection/>
    </xf>
    <xf numFmtId="49" fontId="47" fillId="0" borderId="0" xfId="88" applyNumberFormat="1" applyFont="1" applyFill="1" applyBorder="1" applyAlignment="1">
      <alignment horizontal="left" vertical="center"/>
      <protection/>
    </xf>
    <xf numFmtId="0" fontId="28" fillId="0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/>
    </xf>
    <xf numFmtId="2" fontId="40" fillId="48" borderId="35" xfId="0" applyNumberFormat="1" applyFont="1" applyFill="1" applyBorder="1" applyAlignment="1">
      <alignment horizontal="center" vertical="center"/>
    </xf>
    <xf numFmtId="2" fontId="28" fillId="48" borderId="36" xfId="0" applyNumberFormat="1" applyFont="1" applyFill="1" applyBorder="1" applyAlignment="1">
      <alignment horizontal="center" vertical="center"/>
    </xf>
    <xf numFmtId="0" fontId="23" fillId="0" borderId="32" xfId="91" applyFont="1" applyFill="1" applyBorder="1" applyAlignment="1">
      <alignment horizontal="center" vertical="center" wrapText="1"/>
      <protection/>
    </xf>
    <xf numFmtId="0" fontId="23" fillId="0" borderId="0" xfId="91" applyFont="1" applyFill="1" applyBorder="1" applyAlignment="1">
      <alignment horizontal="center" vertical="center" wrapText="1"/>
      <protection/>
    </xf>
    <xf numFmtId="0" fontId="0" fillId="55" borderId="19" xfId="0" applyFill="1" applyBorder="1" applyAlignment="1" applyProtection="1">
      <alignment horizontal="center" vertical="center"/>
      <protection locked="0"/>
    </xf>
    <xf numFmtId="164" fontId="28" fillId="48" borderId="19" xfId="104" applyNumberFormat="1" applyFont="1" applyFill="1" applyBorder="1" applyAlignment="1" applyProtection="1">
      <alignment horizontal="center" vertical="center"/>
      <protection/>
    </xf>
    <xf numFmtId="2" fontId="40" fillId="48" borderId="19" xfId="0" applyNumberFormat="1" applyFont="1" applyFill="1" applyBorder="1" applyAlignment="1">
      <alignment horizontal="center" vertical="center"/>
    </xf>
    <xf numFmtId="2" fontId="28" fillId="48" borderId="29" xfId="0" applyNumberFormat="1" applyFont="1" applyFill="1" applyBorder="1" applyAlignment="1">
      <alignment horizontal="center" vertical="center"/>
    </xf>
    <xf numFmtId="0" fontId="28" fillId="55" borderId="19" xfId="0" applyFont="1" applyFill="1" applyBorder="1" applyAlignment="1" applyProtection="1">
      <alignment horizontal="center" vertical="center"/>
      <protection locked="0"/>
    </xf>
    <xf numFmtId="2" fontId="28" fillId="0" borderId="29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top" wrapText="1"/>
    </xf>
    <xf numFmtId="0" fontId="0" fillId="55" borderId="20" xfId="0" applyFill="1" applyBorder="1" applyAlignment="1" applyProtection="1">
      <alignment horizontal="center" vertical="center"/>
      <protection locked="0"/>
    </xf>
    <xf numFmtId="164" fontId="40" fillId="48" borderId="20" xfId="104" applyNumberFormat="1" applyFont="1" applyFill="1" applyBorder="1" applyAlignment="1" applyProtection="1">
      <alignment horizontal="center" vertical="center"/>
      <protection/>
    </xf>
    <xf numFmtId="2" fontId="40" fillId="48" borderId="20" xfId="0" applyNumberFormat="1" applyFont="1" applyFill="1" applyBorder="1" applyAlignment="1">
      <alignment horizontal="center" vertical="center"/>
    </xf>
    <xf numFmtId="2" fontId="28" fillId="48" borderId="44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top" wrapText="1"/>
    </xf>
    <xf numFmtId="0" fontId="28" fillId="55" borderId="22" xfId="0" applyFont="1" applyFill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28" fillId="55" borderId="31" xfId="0" applyFont="1" applyFill="1" applyBorder="1" applyAlignment="1" applyProtection="1">
      <alignment horizontal="center" vertical="center"/>
      <protection locked="0"/>
    </xf>
    <xf numFmtId="10" fontId="28" fillId="48" borderId="33" xfId="104" applyNumberFormat="1" applyFont="1" applyFill="1" applyBorder="1" applyAlignment="1" applyProtection="1">
      <alignment horizontal="center" vertical="center"/>
      <protection/>
    </xf>
    <xf numFmtId="0" fontId="33" fillId="0" borderId="42" xfId="93" applyFont="1" applyFill="1" applyBorder="1" applyAlignment="1">
      <alignment horizontal="center" vertical="center" wrapText="1"/>
      <protection/>
    </xf>
    <xf numFmtId="0" fontId="33" fillId="0" borderId="42" xfId="88" applyFont="1" applyFill="1" applyBorder="1" applyAlignment="1">
      <alignment horizontal="center" vertical="center"/>
      <protection/>
    </xf>
    <xf numFmtId="0" fontId="33" fillId="0" borderId="43" xfId="88" applyFont="1" applyBorder="1" applyAlignment="1">
      <alignment horizontal="center" vertical="center" wrapText="1"/>
      <protection/>
    </xf>
    <xf numFmtId="0" fontId="51" fillId="0" borderId="24" xfId="93" applyFont="1" applyFill="1" applyBorder="1" applyAlignment="1">
      <alignment horizontal="center" vertical="top" wrapText="1"/>
      <protection/>
    </xf>
    <xf numFmtId="0" fontId="49" fillId="48" borderId="22" xfId="0" applyFont="1" applyFill="1" applyBorder="1" applyAlignment="1">
      <alignment horizontal="center" vertical="center" wrapText="1"/>
    </xf>
    <xf numFmtId="0" fontId="52" fillId="0" borderId="25" xfId="88" applyFont="1" applyFill="1" applyBorder="1" applyAlignment="1">
      <alignment horizontal="center" vertical="center" wrapText="1"/>
      <protection/>
    </xf>
    <xf numFmtId="49" fontId="39" fillId="0" borderId="32" xfId="93" applyNumberFormat="1" applyFont="1" applyFill="1" applyBorder="1" applyAlignment="1">
      <alignment horizontal="left" vertical="top" wrapText="1"/>
      <protection/>
    </xf>
    <xf numFmtId="0" fontId="39" fillId="0" borderId="19" xfId="93" applyFont="1" applyFill="1" applyBorder="1" applyAlignment="1">
      <alignment horizontal="center" vertical="top" wrapText="1"/>
      <protection/>
    </xf>
    <xf numFmtId="0" fontId="0" fillId="55" borderId="35" xfId="0" applyFill="1" applyBorder="1" applyAlignment="1" applyProtection="1">
      <alignment horizontal="center" vertical="center"/>
      <protection locked="0"/>
    </xf>
    <xf numFmtId="9" fontId="0" fillId="48" borderId="29" xfId="104" applyFont="1" applyFill="1" applyBorder="1" applyAlignment="1" applyProtection="1">
      <alignment horizontal="center" vertical="center"/>
      <protection/>
    </xf>
    <xf numFmtId="49" fontId="39" fillId="0" borderId="45" xfId="93" applyNumberFormat="1" applyFont="1" applyFill="1" applyBorder="1" applyAlignment="1">
      <alignment horizontal="left" vertical="top" wrapText="1"/>
      <protection/>
    </xf>
    <xf numFmtId="0" fontId="39" fillId="0" borderId="31" xfId="93" applyFont="1" applyFill="1" applyBorder="1" applyAlignment="1">
      <alignment horizontal="center" vertical="top" wrapText="1"/>
      <protection/>
    </xf>
    <xf numFmtId="0" fontId="0" fillId="55" borderId="31" xfId="0" applyFill="1" applyBorder="1" applyAlignment="1" applyProtection="1">
      <alignment horizontal="center" vertical="center"/>
      <protection locked="0"/>
    </xf>
    <xf numFmtId="9" fontId="0" fillId="48" borderId="44" xfId="104" applyFont="1" applyFill="1" applyBorder="1" applyAlignment="1" applyProtection="1">
      <alignment horizontal="center" vertical="center"/>
      <protection/>
    </xf>
    <xf numFmtId="0" fontId="39" fillId="0" borderId="42" xfId="93" applyFont="1" applyFill="1" applyBorder="1" applyAlignment="1">
      <alignment horizontal="center" vertical="top" wrapText="1"/>
      <protection/>
    </xf>
    <xf numFmtId="0" fontId="0" fillId="55" borderId="22" xfId="0" applyFill="1" applyBorder="1" applyAlignment="1" applyProtection="1">
      <alignment horizontal="center" vertical="center"/>
      <protection locked="0"/>
    </xf>
    <xf numFmtId="0" fontId="13" fillId="0" borderId="43" xfId="88" applyFont="1" applyFill="1" applyBorder="1" applyAlignment="1">
      <alignment horizontal="center" vertical="center" wrapText="1"/>
      <protection/>
    </xf>
    <xf numFmtId="0" fontId="39" fillId="0" borderId="22" xfId="93" applyFont="1" applyFill="1" applyBorder="1" applyAlignment="1">
      <alignment horizontal="center" vertical="top" wrapText="1"/>
      <protection/>
    </xf>
    <xf numFmtId="9" fontId="0" fillId="48" borderId="25" xfId="104" applyFont="1" applyFill="1" applyBorder="1" applyAlignment="1" applyProtection="1">
      <alignment horizontal="center" vertical="center"/>
      <protection/>
    </xf>
    <xf numFmtId="0" fontId="33" fillId="55" borderId="19" xfId="88" applyFont="1" applyFill="1" applyBorder="1" applyAlignment="1" applyProtection="1">
      <alignment horizontal="center" vertical="center"/>
      <protection locked="0"/>
    </xf>
    <xf numFmtId="9" fontId="32" fillId="0" borderId="19" xfId="105" applyFont="1" applyFill="1" applyBorder="1" applyAlignment="1" applyProtection="1">
      <alignment horizontal="center" vertical="center"/>
      <protection/>
    </xf>
    <xf numFmtId="9" fontId="32" fillId="0" borderId="29" xfId="105" applyFont="1" applyFill="1" applyBorder="1" applyAlignment="1" applyProtection="1">
      <alignment horizontal="center" vertical="center"/>
      <protection/>
    </xf>
    <xf numFmtId="49" fontId="39" fillId="0" borderId="32" xfId="88" applyNumberFormat="1" applyFont="1" applyFill="1" applyBorder="1" applyAlignment="1">
      <alignment horizontal="left" vertical="center" wrapText="1"/>
      <protection/>
    </xf>
    <xf numFmtId="164" fontId="32" fillId="48" borderId="19" xfId="105" applyNumberFormat="1" applyFont="1" applyFill="1" applyBorder="1" applyAlignment="1" applyProtection="1">
      <alignment horizontal="center" vertical="center"/>
      <protection/>
    </xf>
    <xf numFmtId="49" fontId="36" fillId="0" borderId="32" xfId="88" applyNumberFormat="1" applyFont="1" applyFill="1" applyBorder="1" applyAlignment="1">
      <alignment horizontal="left" vertical="center" wrapText="1"/>
      <protection/>
    </xf>
    <xf numFmtId="164" fontId="32" fillId="48" borderId="29" xfId="105" applyNumberFormat="1" applyFont="1" applyFill="1" applyBorder="1" applyAlignment="1" applyProtection="1">
      <alignment horizontal="center" vertical="center"/>
      <protection/>
    </xf>
    <xf numFmtId="0" fontId="38" fillId="48" borderId="19" xfId="88" applyFont="1" applyFill="1" applyBorder="1" applyAlignment="1">
      <alignment horizontal="center" vertical="center"/>
      <protection/>
    </xf>
    <xf numFmtId="49" fontId="39" fillId="0" borderId="0" xfId="88" applyNumberFormat="1" applyFont="1" applyFill="1" applyBorder="1" applyAlignment="1">
      <alignment horizontal="left" vertical="center" wrapText="1"/>
      <protection/>
    </xf>
    <xf numFmtId="0" fontId="39" fillId="0" borderId="27" xfId="88" applyFont="1" applyFill="1" applyBorder="1" applyAlignment="1">
      <alignment horizontal="left" vertical="center" wrapText="1"/>
      <protection/>
    </xf>
    <xf numFmtId="49" fontId="36" fillId="0" borderId="45" xfId="88" applyNumberFormat="1" applyFont="1" applyFill="1" applyBorder="1" applyAlignment="1">
      <alignment horizontal="left" vertical="center" wrapText="1"/>
      <protection/>
    </xf>
    <xf numFmtId="49" fontId="39" fillId="0" borderId="46" xfId="88" applyNumberFormat="1" applyFont="1" applyFill="1" applyBorder="1" applyAlignment="1">
      <alignment horizontal="left" vertical="center" wrapText="1"/>
      <protection/>
    </xf>
    <xf numFmtId="0" fontId="39" fillId="0" borderId="33" xfId="88" applyFont="1" applyFill="1" applyBorder="1" applyAlignment="1">
      <alignment horizontal="left" vertical="center" wrapText="1"/>
      <protection/>
    </xf>
    <xf numFmtId="0" fontId="33" fillId="55" borderId="31" xfId="88" applyFont="1" applyFill="1" applyBorder="1" applyAlignment="1" applyProtection="1">
      <alignment horizontal="center" vertical="center"/>
      <protection locked="0"/>
    </xf>
    <xf numFmtId="164" fontId="32" fillId="48" borderId="31" xfId="105" applyNumberFormat="1" applyFont="1" applyFill="1" applyBorder="1" applyAlignment="1" applyProtection="1">
      <alignment horizontal="center" vertical="center"/>
      <protection/>
    </xf>
    <xf numFmtId="164" fontId="32" fillId="48" borderId="44" xfId="105" applyNumberFormat="1" applyFont="1" applyFill="1" applyBorder="1" applyAlignment="1" applyProtection="1">
      <alignment horizontal="center" vertical="center"/>
      <protection/>
    </xf>
    <xf numFmtId="0" fontId="13" fillId="55" borderId="19" xfId="88" applyFont="1" applyFill="1" applyBorder="1" applyProtection="1">
      <alignment/>
      <protection locked="0"/>
    </xf>
    <xf numFmtId="164" fontId="0" fillId="48" borderId="19" xfId="105" applyNumberFormat="1" applyFont="1" applyFill="1" applyBorder="1" applyAlignment="1" applyProtection="1">
      <alignment/>
      <protection/>
    </xf>
    <xf numFmtId="49" fontId="39" fillId="0" borderId="0" xfId="88" applyNumberFormat="1" applyFont="1" applyFill="1" applyBorder="1" applyAlignment="1">
      <alignment horizontal="center" vertical="center" wrapText="1"/>
      <protection/>
    </xf>
    <xf numFmtId="49" fontId="53" fillId="0" borderId="39" xfId="0" applyNumberFormat="1" applyFont="1" applyFill="1" applyBorder="1" applyAlignment="1">
      <alignment horizontal="left" vertical="top"/>
    </xf>
    <xf numFmtId="49" fontId="45" fillId="0" borderId="19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39" fillId="0" borderId="19" xfId="0" applyFont="1" applyFill="1" applyBorder="1" applyAlignment="1">
      <alignment horizontal="left" vertical="top" wrapText="1"/>
    </xf>
    <xf numFmtId="166" fontId="0" fillId="55" borderId="19" xfId="115" applyFont="1" applyFill="1" applyBorder="1" applyAlignment="1" applyProtection="1">
      <alignment/>
      <protection locked="0"/>
    </xf>
    <xf numFmtId="167" fontId="0" fillId="48" borderId="19" xfId="115" applyNumberFormat="1" applyFont="1" applyFill="1" applyBorder="1" applyAlignment="1" applyProtection="1">
      <alignment/>
      <protection/>
    </xf>
    <xf numFmtId="166" fontId="55" fillId="48" borderId="19" xfId="115" applyFont="1" applyFill="1" applyBorder="1" applyAlignment="1" applyProtection="1">
      <alignment/>
      <protection/>
    </xf>
    <xf numFmtId="0" fontId="56" fillId="0" borderId="0" xfId="88" applyFont="1">
      <alignment/>
      <protection/>
    </xf>
    <xf numFmtId="0" fontId="42" fillId="0" borderId="0" xfId="88" applyFont="1" applyFill="1">
      <alignment/>
      <protection/>
    </xf>
    <xf numFmtId="0" fontId="36" fillId="0" borderId="42" xfId="88" applyFont="1" applyFill="1" applyBorder="1" applyAlignment="1">
      <alignment horizontal="center" vertical="center" wrapText="1"/>
      <protection/>
    </xf>
    <xf numFmtId="0" fontId="36" fillId="0" borderId="43" xfId="88" applyFont="1" applyBorder="1" applyAlignment="1">
      <alignment horizontal="center" vertical="center" wrapText="1"/>
      <protection/>
    </xf>
    <xf numFmtId="0" fontId="57" fillId="53" borderId="47" xfId="88" applyFont="1" applyFill="1" applyBorder="1" applyAlignment="1">
      <alignment vertical="center" wrapText="1"/>
      <protection/>
    </xf>
    <xf numFmtId="0" fontId="58" fillId="53" borderId="25" xfId="88" applyFont="1" applyFill="1" applyBorder="1" applyAlignment="1">
      <alignment vertical="center"/>
      <protection/>
    </xf>
    <xf numFmtId="0" fontId="28" fillId="55" borderId="19" xfId="0" applyFont="1" applyFill="1" applyBorder="1" applyAlignment="1" applyProtection="1">
      <alignment vertical="center"/>
      <protection locked="0"/>
    </xf>
    <xf numFmtId="164" fontId="28" fillId="48" borderId="29" xfId="104" applyNumberFormat="1" applyFont="1" applyFill="1" applyBorder="1" applyAlignment="1" applyProtection="1">
      <alignment vertical="center"/>
      <protection/>
    </xf>
    <xf numFmtId="0" fontId="58" fillId="0" borderId="19" xfId="88" applyFont="1" applyFill="1" applyBorder="1" applyAlignment="1">
      <alignment vertical="center"/>
      <protection/>
    </xf>
    <xf numFmtId="0" fontId="58" fillId="0" borderId="29" xfId="88" applyFont="1" applyFill="1" applyBorder="1" applyAlignment="1">
      <alignment vertical="center"/>
      <protection/>
    </xf>
    <xf numFmtId="49" fontId="39" fillId="0" borderId="32" xfId="91" applyNumberFormat="1" applyFont="1" applyFill="1" applyBorder="1" applyAlignment="1">
      <alignment vertical="center" wrapText="1"/>
      <protection/>
    </xf>
    <xf numFmtId="49" fontId="39" fillId="0" borderId="48" xfId="91" applyNumberFormat="1" applyFont="1" applyFill="1" applyBorder="1" applyAlignment="1">
      <alignment vertical="center" wrapText="1"/>
      <protection/>
    </xf>
    <xf numFmtId="0" fontId="28" fillId="55" borderId="49" xfId="0" applyFont="1" applyFill="1" applyBorder="1" applyAlignment="1" applyProtection="1">
      <alignment vertical="center"/>
      <protection locked="0"/>
    </xf>
    <xf numFmtId="49" fontId="36" fillId="0" borderId="0" xfId="0" applyNumberFormat="1" applyFont="1" applyFill="1" applyBorder="1" applyAlignment="1">
      <alignment horizontal="left" vertical="top" wrapText="1"/>
    </xf>
    <xf numFmtId="0" fontId="42" fillId="0" borderId="0" xfId="88" applyFont="1" applyBorder="1">
      <alignment/>
      <protection/>
    </xf>
    <xf numFmtId="49" fontId="38" fillId="0" borderId="50" xfId="88" applyNumberFormat="1" applyFont="1" applyFill="1" applyBorder="1" applyAlignment="1">
      <alignment horizontal="left" vertical="top" wrapText="1"/>
      <protection/>
    </xf>
    <xf numFmtId="49" fontId="38" fillId="0" borderId="47" xfId="88" applyNumberFormat="1" applyFont="1" applyFill="1" applyBorder="1" applyAlignment="1">
      <alignment horizontal="center" vertical="center" wrapText="1"/>
      <protection/>
    </xf>
    <xf numFmtId="0" fontId="36" fillId="0" borderId="24" xfId="88" applyFont="1" applyFill="1" applyBorder="1" applyAlignment="1">
      <alignment horizontal="center" vertical="center" wrapText="1"/>
      <protection/>
    </xf>
    <xf numFmtId="0" fontId="13" fillId="0" borderId="51" xfId="88" applyFont="1" applyBorder="1" applyAlignment="1">
      <alignment horizontal="center" vertical="center" wrapText="1"/>
      <protection/>
    </xf>
    <xf numFmtId="0" fontId="36" fillId="53" borderId="22" xfId="88" applyFont="1" applyFill="1" applyBorder="1" applyAlignment="1">
      <alignment horizontal="center" vertical="center" wrapText="1"/>
      <protection/>
    </xf>
    <xf numFmtId="0" fontId="13" fillId="53" borderId="25" xfId="88" applyFont="1" applyFill="1" applyBorder="1" applyAlignment="1">
      <alignment horizontal="center" vertical="center" wrapText="1"/>
      <protection/>
    </xf>
    <xf numFmtId="0" fontId="36" fillId="53" borderId="19" xfId="88" applyFont="1" applyFill="1" applyBorder="1" applyAlignment="1">
      <alignment horizontal="center" vertical="center" wrapText="1"/>
      <protection/>
    </xf>
    <xf numFmtId="0" fontId="13" fillId="53" borderId="29" xfId="88" applyFont="1" applyFill="1" applyBorder="1" applyAlignment="1">
      <alignment horizontal="center" vertical="center" wrapText="1"/>
      <protection/>
    </xf>
    <xf numFmtId="0" fontId="36" fillId="55" borderId="19" xfId="88" applyFont="1" applyFill="1" applyBorder="1" applyAlignment="1" applyProtection="1">
      <alignment horizontal="center" vertical="center"/>
      <protection locked="0"/>
    </xf>
    <xf numFmtId="164" fontId="13" fillId="48" borderId="29" xfId="104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/>
    </xf>
    <xf numFmtId="49" fontId="59" fillId="0" borderId="0" xfId="0" applyNumberFormat="1" applyFont="1" applyFill="1" applyBorder="1" applyAlignment="1">
      <alignment horizontal="left" vertical="top"/>
    </xf>
    <xf numFmtId="49" fontId="53" fillId="0" borderId="0" xfId="0" applyNumberFormat="1" applyFont="1" applyFill="1" applyBorder="1" applyAlignment="1">
      <alignment horizontal="left" vertical="top"/>
    </xf>
    <xf numFmtId="0" fontId="39" fillId="0" borderId="42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9" fillId="55" borderId="19" xfId="0" applyFont="1" applyFill="1" applyBorder="1" applyAlignment="1" applyProtection="1">
      <alignment horizontal="center" vertical="center" wrapText="1"/>
      <protection locked="0"/>
    </xf>
    <xf numFmtId="165" fontId="39" fillId="48" borderId="29" xfId="0" applyNumberFormat="1" applyFont="1" applyFill="1" applyBorder="1" applyAlignment="1">
      <alignment horizontal="center" vertical="center" wrapText="1"/>
    </xf>
    <xf numFmtId="0" fontId="49" fillId="53" borderId="31" xfId="0" applyFont="1" applyFill="1" applyBorder="1" applyAlignment="1">
      <alignment horizontal="center" vertical="center" wrapText="1"/>
    </xf>
    <xf numFmtId="165" fontId="51" fillId="53" borderId="44" xfId="0" applyNumberFormat="1" applyFont="1" applyFill="1" applyBorder="1" applyAlignment="1">
      <alignment horizontal="center" vertical="center" wrapText="1"/>
    </xf>
    <xf numFmtId="0" fontId="0" fillId="55" borderId="19" xfId="0" applyFill="1" applyBorder="1" applyAlignment="1">
      <alignment/>
    </xf>
    <xf numFmtId="0" fontId="48" fillId="0" borderId="42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55" borderId="22" xfId="0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Fill="1" applyBorder="1" applyAlignment="1">
      <alignment horizontal="center" vertical="top" wrapText="1"/>
    </xf>
    <xf numFmtId="49" fontId="38" fillId="0" borderId="22" xfId="0" applyNumberFormat="1" applyFont="1" applyFill="1" applyBorder="1" applyAlignment="1">
      <alignment horizontal="center" vertical="center" wrapText="1"/>
    </xf>
    <xf numFmtId="49" fontId="39" fillId="0" borderId="25" xfId="0" applyNumberFormat="1" applyFont="1" applyFill="1" applyBorder="1" applyAlignment="1">
      <alignment horizontal="center" vertical="center" wrapText="1"/>
    </xf>
    <xf numFmtId="9" fontId="39" fillId="48" borderId="36" xfId="104" applyFont="1" applyFill="1" applyBorder="1" applyAlignment="1" applyProtection="1">
      <alignment horizontal="center" vertical="center" wrapText="1"/>
      <protection hidden="1"/>
    </xf>
    <xf numFmtId="0" fontId="28" fillId="0" borderId="0" xfId="89" applyFont="1">
      <alignment/>
      <protection/>
    </xf>
    <xf numFmtId="0" fontId="28" fillId="0" borderId="0" xfId="89" applyFont="1" applyFill="1">
      <alignment/>
      <protection/>
    </xf>
    <xf numFmtId="0" fontId="60" fillId="0" borderId="0" xfId="89" applyFont="1">
      <alignment/>
      <protection/>
    </xf>
    <xf numFmtId="0" fontId="53" fillId="0" borderId="0" xfId="89" applyFont="1" applyFill="1" applyAlignment="1">
      <alignment vertical="center"/>
      <protection/>
    </xf>
    <xf numFmtId="49" fontId="61" fillId="0" borderId="19" xfId="89" applyNumberFormat="1" applyFont="1" applyFill="1" applyBorder="1" applyAlignment="1">
      <alignment horizontal="center" vertical="center" wrapText="1"/>
      <protection/>
    </xf>
    <xf numFmtId="49" fontId="62" fillId="0" borderId="0" xfId="89" applyNumberFormat="1" applyFont="1" applyFill="1" applyBorder="1" applyAlignment="1">
      <alignment horizontal="center" wrapText="1"/>
      <protection/>
    </xf>
    <xf numFmtId="0" fontId="40" fillId="0" borderId="19" xfId="89" applyFont="1" applyBorder="1" applyAlignment="1">
      <alignment horizontal="center" vertical="center" wrapText="1"/>
      <protection/>
    </xf>
    <xf numFmtId="3" fontId="40" fillId="46" borderId="19" xfId="89" applyNumberFormat="1" applyFont="1" applyFill="1" applyBorder="1" applyAlignment="1">
      <alignment horizontal="center" vertical="center" wrapText="1"/>
      <protection/>
    </xf>
    <xf numFmtId="3" fontId="40" fillId="55" borderId="19" xfId="89" applyNumberFormat="1" applyFont="1" applyFill="1" applyBorder="1" applyAlignment="1" applyProtection="1">
      <alignment horizontal="center" vertical="center"/>
      <protection locked="0"/>
    </xf>
    <xf numFmtId="0" fontId="40" fillId="55" borderId="19" xfId="89" applyFont="1" applyFill="1" applyBorder="1" applyAlignment="1" applyProtection="1">
      <alignment horizontal="center" vertical="center"/>
      <protection locked="0"/>
    </xf>
    <xf numFmtId="0" fontId="40" fillId="0" borderId="49" xfId="89" applyFont="1" applyBorder="1" applyAlignment="1">
      <alignment horizontal="center" vertical="center" wrapText="1"/>
      <protection/>
    </xf>
    <xf numFmtId="3" fontId="40" fillId="55" borderId="49" xfId="89" applyNumberFormat="1" applyFont="1" applyFill="1" applyBorder="1" applyAlignment="1" applyProtection="1">
      <alignment horizontal="center" vertical="center"/>
      <protection locked="0"/>
    </xf>
    <xf numFmtId="3" fontId="40" fillId="55" borderId="49" xfId="89" applyNumberFormat="1" applyFont="1" applyFill="1" applyBorder="1" applyAlignment="1" applyProtection="1">
      <alignment horizontal="center" vertical="center" wrapText="1"/>
      <protection locked="0"/>
    </xf>
    <xf numFmtId="4" fontId="40" fillId="48" borderId="49" xfId="89" applyNumberFormat="1" applyFont="1" applyFill="1" applyBorder="1" applyAlignment="1">
      <alignment horizontal="center" vertical="center" wrapText="1"/>
      <protection/>
    </xf>
    <xf numFmtId="4" fontId="40" fillId="55" borderId="49" xfId="89" applyNumberFormat="1" applyFont="1" applyFill="1" applyBorder="1" applyAlignment="1" applyProtection="1">
      <alignment horizontal="center" vertical="center" wrapText="1"/>
      <protection locked="0"/>
    </xf>
    <xf numFmtId="4" fontId="40" fillId="55" borderId="19" xfId="89" applyNumberFormat="1" applyFont="1" applyFill="1" applyBorder="1" applyAlignment="1" applyProtection="1">
      <alignment horizontal="center" vertical="center"/>
      <protection locked="0"/>
    </xf>
    <xf numFmtId="4" fontId="40" fillId="48" borderId="19" xfId="89" applyNumberFormat="1" applyFont="1" applyFill="1" applyBorder="1" applyAlignment="1">
      <alignment horizontal="center" vertical="center"/>
      <protection/>
    </xf>
    <xf numFmtId="0" fontId="61" fillId="0" borderId="19" xfId="89" applyFont="1" applyBorder="1" applyAlignment="1">
      <alignment horizontal="center" vertical="center" wrapText="1"/>
      <protection/>
    </xf>
    <xf numFmtId="4" fontId="61" fillId="48" borderId="49" xfId="89" applyNumberFormat="1" applyFont="1" applyFill="1" applyBorder="1" applyAlignment="1">
      <alignment horizontal="center" vertical="center" wrapText="1"/>
      <protection/>
    </xf>
    <xf numFmtId="0" fontId="28" fillId="0" borderId="19" xfId="0" applyFont="1" applyBorder="1" applyAlignment="1">
      <alignment horizontal="center"/>
    </xf>
    <xf numFmtId="0" fontId="28" fillId="55" borderId="19" xfId="0" applyFont="1" applyFill="1" applyBorder="1" applyAlignment="1">
      <alignment/>
    </xf>
    <xf numFmtId="0" fontId="0" fillId="0" borderId="0" xfId="89">
      <alignment/>
      <protection/>
    </xf>
    <xf numFmtId="0" fontId="0" fillId="55" borderId="0" xfId="0" applyFill="1" applyAlignment="1">
      <alignment/>
    </xf>
    <xf numFmtId="49" fontId="0" fillId="0" borderId="0" xfId="0" applyNumberFormat="1" applyFont="1" applyAlignment="1">
      <alignment/>
    </xf>
    <xf numFmtId="0" fontId="53" fillId="0" borderId="38" xfId="89" applyNumberFormat="1" applyFont="1" applyFill="1" applyBorder="1" applyAlignment="1">
      <alignment horizontal="left" vertical="top"/>
      <protection/>
    </xf>
    <xf numFmtId="0" fontId="36" fillId="0" borderId="39" xfId="89" applyNumberFormat="1" applyFont="1" applyFill="1" applyBorder="1" applyAlignment="1">
      <alignment horizontal="left" vertical="top" wrapText="1"/>
      <protection/>
    </xf>
    <xf numFmtId="49" fontId="39" fillId="0" borderId="19" xfId="89" applyNumberFormat="1" applyFont="1" applyFill="1" applyBorder="1" applyAlignment="1">
      <alignment horizontal="left" vertical="top" wrapText="1"/>
      <protection/>
    </xf>
    <xf numFmtId="49" fontId="39" fillId="0" borderId="19" xfId="89" applyNumberFormat="1" applyFont="1" applyFill="1" applyBorder="1" applyAlignment="1">
      <alignment horizontal="center" vertical="center" wrapText="1"/>
      <protection/>
    </xf>
    <xf numFmtId="0" fontId="39" fillId="0" borderId="19" xfId="89" applyFont="1" applyBorder="1" applyAlignment="1">
      <alignment horizontal="center" vertical="center" wrapText="1"/>
      <protection/>
    </xf>
    <xf numFmtId="0" fontId="0" fillId="0" borderId="0" xfId="89" applyAlignment="1">
      <alignment wrapText="1"/>
      <protection/>
    </xf>
    <xf numFmtId="0" fontId="64" fillId="0" borderId="19" xfId="89" applyFont="1" applyBorder="1" applyAlignment="1">
      <alignment wrapText="1"/>
      <protection/>
    </xf>
    <xf numFmtId="49" fontId="39" fillId="0" borderId="38" xfId="89" applyNumberFormat="1" applyFont="1" applyFill="1" applyBorder="1" applyAlignment="1">
      <alignment horizontal="left" vertical="top" wrapText="1"/>
      <protection/>
    </xf>
    <xf numFmtId="49" fontId="39" fillId="0" borderId="39" xfId="89" applyNumberFormat="1" applyFont="1" applyFill="1" applyBorder="1" applyAlignment="1">
      <alignment horizontal="left" vertical="top" wrapText="1"/>
      <protection/>
    </xf>
    <xf numFmtId="49" fontId="39" fillId="0" borderId="52" xfId="89" applyNumberFormat="1" applyFont="1" applyFill="1" applyBorder="1" applyAlignment="1">
      <alignment horizontal="left" vertical="top" wrapText="1"/>
      <protection/>
    </xf>
    <xf numFmtId="49" fontId="39" fillId="0" borderId="35" xfId="89" applyNumberFormat="1" applyFont="1" applyFill="1" applyBorder="1" applyAlignment="1">
      <alignment horizontal="center" vertical="center" wrapText="1"/>
      <protection/>
    </xf>
    <xf numFmtId="0" fontId="39" fillId="0" borderId="35" xfId="89" applyFont="1" applyBorder="1" applyAlignment="1">
      <alignment horizontal="center" vertical="center" wrapText="1"/>
      <protection/>
    </xf>
    <xf numFmtId="3" fontId="40" fillId="0" borderId="19" xfId="89" applyNumberFormat="1" applyFont="1" applyBorder="1" applyAlignment="1">
      <alignment horizontal="center" vertical="center" wrapText="1"/>
      <protection/>
    </xf>
    <xf numFmtId="3" fontId="40" fillId="55" borderId="19" xfId="89" applyNumberFormat="1" applyFont="1" applyFill="1" applyBorder="1" applyAlignment="1">
      <alignment horizontal="center" vertical="center" wrapText="1"/>
      <protection/>
    </xf>
    <xf numFmtId="3" fontId="40" fillId="0" borderId="19" xfId="89" applyNumberFormat="1" applyFont="1" applyFill="1" applyBorder="1" applyAlignment="1">
      <alignment horizontal="center" vertical="center" wrapText="1"/>
      <protection/>
    </xf>
    <xf numFmtId="0" fontId="17" fillId="0" borderId="19" xfId="89" applyFont="1" applyBorder="1">
      <alignment/>
      <protection/>
    </xf>
    <xf numFmtId="0" fontId="0" fillId="0" borderId="19" xfId="89" applyBorder="1">
      <alignment/>
      <protection/>
    </xf>
    <xf numFmtId="0" fontId="39" fillId="0" borderId="27" xfId="89" applyFont="1" applyFill="1" applyBorder="1" applyAlignment="1">
      <alignment horizontal="left" vertical="top" wrapText="1"/>
      <protection/>
    </xf>
    <xf numFmtId="0" fontId="39" fillId="0" borderId="19" xfId="89" applyFont="1" applyFill="1" applyBorder="1" applyAlignment="1">
      <alignment horizontal="left" vertical="top" wrapText="1"/>
      <protection/>
    </xf>
    <xf numFmtId="0" fontId="39" fillId="0" borderId="49" xfId="89" applyFont="1" applyBorder="1" applyAlignment="1">
      <alignment horizontal="center" vertical="center" wrapText="1"/>
      <protection/>
    </xf>
    <xf numFmtId="4" fontId="40" fillId="0" borderId="19" xfId="89" applyNumberFormat="1" applyFont="1" applyBorder="1" applyAlignment="1">
      <alignment horizontal="center" vertical="center" wrapText="1"/>
      <protection/>
    </xf>
    <xf numFmtId="4" fontId="55" fillId="55" borderId="19" xfId="89" applyNumberFormat="1" applyFont="1" applyFill="1" applyBorder="1" applyAlignment="1">
      <alignment horizontal="center" vertical="center"/>
      <protection/>
    </xf>
    <xf numFmtId="3" fontId="55" fillId="55" borderId="19" xfId="89" applyNumberFormat="1" applyFont="1" applyFill="1" applyBorder="1" applyAlignment="1">
      <alignment horizontal="center" vertical="center"/>
      <protection/>
    </xf>
    <xf numFmtId="3" fontId="55" fillId="0" borderId="19" xfId="89" applyNumberFormat="1" applyFont="1" applyFill="1" applyBorder="1" applyAlignment="1">
      <alignment horizontal="center" vertical="center"/>
      <protection/>
    </xf>
    <xf numFmtId="4" fontId="55" fillId="0" borderId="19" xfId="89" applyNumberFormat="1" applyFont="1" applyFill="1" applyBorder="1" applyAlignment="1">
      <alignment horizontal="center" vertical="center"/>
      <protection/>
    </xf>
    <xf numFmtId="0" fontId="39" fillId="0" borderId="19" xfId="89" applyFont="1" applyFill="1" applyBorder="1" applyAlignment="1">
      <alignment vertical="top" wrapText="1"/>
      <protection/>
    </xf>
    <xf numFmtId="0" fontId="0" fillId="0" borderId="19" xfId="89" applyFill="1" applyBorder="1">
      <alignment/>
      <protection/>
    </xf>
    <xf numFmtId="4" fontId="0" fillId="0" borderId="19" xfId="89" applyNumberFormat="1" applyFont="1" applyFill="1" applyBorder="1" applyAlignment="1">
      <alignment horizontal="center" vertical="center"/>
      <protection/>
    </xf>
    <xf numFmtId="3" fontId="0" fillId="0" borderId="19" xfId="89" applyNumberFormat="1" applyFont="1" applyFill="1" applyBorder="1" applyAlignment="1">
      <alignment horizontal="center" vertical="center"/>
      <protection/>
    </xf>
    <xf numFmtId="4" fontId="9" fillId="0" borderId="19" xfId="89" applyNumberFormat="1" applyFont="1" applyBorder="1" applyAlignment="1">
      <alignment horizontal="center" vertical="center"/>
      <protection/>
    </xf>
    <xf numFmtId="3" fontId="0" fillId="0" borderId="19" xfId="89" applyNumberFormat="1" applyFont="1" applyBorder="1" applyAlignment="1">
      <alignment horizontal="center" vertical="center"/>
      <protection/>
    </xf>
    <xf numFmtId="4" fontId="61" fillId="0" borderId="19" xfId="89" applyNumberFormat="1" applyFont="1" applyBorder="1" applyAlignment="1">
      <alignment horizontal="center" vertical="center" wrapText="1"/>
      <protection/>
    </xf>
    <xf numFmtId="4" fontId="0" fillId="0" borderId="19" xfId="89" applyNumberFormat="1" applyBorder="1" applyAlignment="1">
      <alignment horizontal="center" vertical="center"/>
      <protection/>
    </xf>
    <xf numFmtId="4" fontId="0" fillId="0" borderId="19" xfId="89" applyNumberFormat="1" applyBorder="1">
      <alignment/>
      <protection/>
    </xf>
    <xf numFmtId="0" fontId="60" fillId="0" borderId="0" xfId="89" applyFont="1" applyFill="1">
      <alignment/>
      <protection/>
    </xf>
    <xf numFmtId="0" fontId="60" fillId="55" borderId="0" xfId="0" applyFont="1" applyFill="1" applyAlignment="1">
      <alignment/>
    </xf>
    <xf numFmtId="49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6" fillId="0" borderId="0" xfId="89" applyFont="1" applyFill="1">
      <alignment/>
      <protection/>
    </xf>
    <xf numFmtId="0" fontId="67" fillId="0" borderId="38" xfId="89" applyNumberFormat="1" applyFont="1" applyFill="1" applyBorder="1" applyAlignment="1">
      <alignment horizontal="left" vertical="top"/>
      <protection/>
    </xf>
    <xf numFmtId="0" fontId="1" fillId="0" borderId="39" xfId="89" applyNumberFormat="1" applyFont="1" applyFill="1" applyBorder="1" applyAlignment="1">
      <alignment horizontal="left" vertical="top" wrapText="1"/>
      <protection/>
    </xf>
    <xf numFmtId="0" fontId="1" fillId="0" borderId="39" xfId="89" applyNumberFormat="1" applyFont="1" applyFill="1" applyBorder="1" applyAlignment="1">
      <alignment horizontal="left" vertical="top"/>
      <protection/>
    </xf>
    <xf numFmtId="49" fontId="62" fillId="0" borderId="19" xfId="89" applyNumberFormat="1" applyFont="1" applyFill="1" applyBorder="1" applyAlignment="1">
      <alignment horizontal="left" vertical="top" wrapText="1"/>
      <protection/>
    </xf>
    <xf numFmtId="49" fontId="62" fillId="0" borderId="19" xfId="89" applyNumberFormat="1" applyFont="1" applyFill="1" applyBorder="1" applyAlignment="1">
      <alignment horizontal="center" vertical="center" wrapText="1"/>
      <protection/>
    </xf>
    <xf numFmtId="0" fontId="62" fillId="0" borderId="19" xfId="89" applyFont="1" applyBorder="1" applyAlignment="1">
      <alignment horizontal="center" vertical="center" wrapText="1"/>
      <protection/>
    </xf>
    <xf numFmtId="3" fontId="69" fillId="0" borderId="19" xfId="89" applyNumberFormat="1" applyFont="1" applyFill="1" applyBorder="1" applyAlignment="1">
      <alignment horizontal="center" vertical="center" wrapText="1"/>
      <protection/>
    </xf>
    <xf numFmtId="3" fontId="69" fillId="0" borderId="19" xfId="89" applyNumberFormat="1" applyFont="1" applyBorder="1" applyAlignment="1">
      <alignment horizontal="center" vertical="center" wrapText="1"/>
      <protection/>
    </xf>
    <xf numFmtId="0" fontId="62" fillId="0" borderId="27" xfId="89" applyFont="1" applyBorder="1" applyAlignment="1">
      <alignment horizontal="left" vertical="top" wrapText="1"/>
      <protection/>
    </xf>
    <xf numFmtId="0" fontId="62" fillId="0" borderId="19" xfId="89" applyFont="1" applyFill="1" applyBorder="1" applyAlignment="1">
      <alignment horizontal="left" vertical="top" wrapText="1"/>
      <protection/>
    </xf>
    <xf numFmtId="0" fontId="62" fillId="0" borderId="49" xfId="89" applyFont="1" applyBorder="1" applyAlignment="1">
      <alignment horizontal="center" vertical="center" wrapText="1"/>
      <protection/>
    </xf>
    <xf numFmtId="3" fontId="69" fillId="55" borderId="19" xfId="89" applyNumberFormat="1" applyFont="1" applyFill="1" applyBorder="1" applyAlignment="1">
      <alignment horizontal="center" vertical="center" wrapText="1"/>
      <protection/>
    </xf>
    <xf numFmtId="4" fontId="69" fillId="55" borderId="19" xfId="89" applyNumberFormat="1" applyFont="1" applyFill="1" applyBorder="1" applyAlignment="1">
      <alignment horizontal="center" vertical="center"/>
      <protection/>
    </xf>
    <xf numFmtId="3" fontId="69" fillId="0" borderId="19" xfId="89" applyNumberFormat="1" applyFont="1" applyFill="1" applyBorder="1" applyAlignment="1">
      <alignment horizontal="center" vertical="center"/>
      <protection/>
    </xf>
    <xf numFmtId="4" fontId="69" fillId="0" borderId="19" xfId="89" applyNumberFormat="1" applyFont="1" applyBorder="1" applyAlignment="1">
      <alignment horizontal="center" vertical="center" wrapText="1"/>
      <protection/>
    </xf>
    <xf numFmtId="3" fontId="69" fillId="55" borderId="19" xfId="89" applyNumberFormat="1" applyFont="1" applyFill="1" applyBorder="1" applyAlignment="1">
      <alignment horizontal="center" vertical="center"/>
      <protection/>
    </xf>
    <xf numFmtId="0" fontId="62" fillId="0" borderId="19" xfId="89" applyFont="1" applyFill="1" applyBorder="1" applyAlignment="1">
      <alignment vertical="top" wrapText="1"/>
      <protection/>
    </xf>
    <xf numFmtId="0" fontId="60" fillId="0" borderId="19" xfId="89" applyFont="1" applyBorder="1">
      <alignment/>
      <protection/>
    </xf>
    <xf numFmtId="4" fontId="60" fillId="55" borderId="19" xfId="89" applyNumberFormat="1" applyFont="1" applyFill="1" applyBorder="1" applyAlignment="1">
      <alignment horizontal="center" vertical="center"/>
      <protection/>
    </xf>
    <xf numFmtId="3" fontId="60" fillId="0" borderId="19" xfId="89" applyNumberFormat="1" applyFont="1" applyFill="1" applyBorder="1" applyAlignment="1">
      <alignment horizontal="center" vertical="center"/>
      <protection/>
    </xf>
    <xf numFmtId="0" fontId="60" fillId="0" borderId="19" xfId="89" applyFont="1" applyFill="1" applyBorder="1">
      <alignment/>
      <protection/>
    </xf>
    <xf numFmtId="4" fontId="72" fillId="0" borderId="19" xfId="89" applyNumberFormat="1" applyFont="1" applyBorder="1" applyAlignment="1">
      <alignment horizontal="center" vertical="center"/>
      <protection/>
    </xf>
    <xf numFmtId="3" fontId="60" fillId="0" borderId="19" xfId="89" applyNumberFormat="1" applyFont="1" applyBorder="1" applyAlignment="1">
      <alignment horizontal="center" vertical="center"/>
      <protection/>
    </xf>
    <xf numFmtId="4" fontId="72" fillId="55" borderId="19" xfId="89" applyNumberFormat="1" applyFont="1" applyFill="1" applyBorder="1" applyAlignment="1">
      <alignment horizontal="center" vertical="center"/>
      <protection/>
    </xf>
    <xf numFmtId="2" fontId="60" fillId="0" borderId="19" xfId="89" applyNumberFormat="1" applyFont="1" applyBorder="1" applyAlignment="1">
      <alignment horizontal="center" vertical="center"/>
      <protection/>
    </xf>
    <xf numFmtId="4" fontId="73" fillId="0" borderId="19" xfId="89" applyNumberFormat="1" applyFont="1" applyBorder="1" applyAlignment="1">
      <alignment horizontal="center" vertical="center" wrapText="1"/>
      <protection/>
    </xf>
    <xf numFmtId="2" fontId="72" fillId="0" borderId="19" xfId="89" applyNumberFormat="1" applyFont="1" applyBorder="1" applyAlignment="1">
      <alignment horizontal="center" vertical="center"/>
      <protection/>
    </xf>
    <xf numFmtId="0" fontId="60" fillId="0" borderId="19" xfId="89" applyFont="1" applyBorder="1" applyAlignment="1">
      <alignment horizontal="center" vertical="center"/>
      <protection/>
    </xf>
    <xf numFmtId="0" fontId="60" fillId="0" borderId="19" xfId="89" applyFont="1" applyFill="1" applyBorder="1" applyAlignment="1">
      <alignment horizontal="center" vertical="center" wrapText="1"/>
      <protection/>
    </xf>
    <xf numFmtId="0" fontId="60" fillId="0" borderId="19" xfId="89" applyFont="1" applyBorder="1" applyAlignment="1">
      <alignment wrapText="1"/>
      <protection/>
    </xf>
    <xf numFmtId="0" fontId="60" fillId="0" borderId="0" xfId="89" applyFont="1" applyAlignment="1">
      <alignment wrapText="1"/>
      <protection/>
    </xf>
    <xf numFmtId="0" fontId="0" fillId="0" borderId="0" xfId="0" applyAlignment="1">
      <alignment wrapText="1"/>
    </xf>
    <xf numFmtId="0" fontId="60" fillId="0" borderId="19" xfId="89" applyFont="1" applyBorder="1" applyAlignment="1">
      <alignment vertical="center" wrapText="1"/>
      <protection/>
    </xf>
    <xf numFmtId="0" fontId="60" fillId="0" borderId="19" xfId="89" applyFont="1" applyFill="1" applyBorder="1" applyAlignment="1">
      <alignment wrapText="1"/>
      <protection/>
    </xf>
    <xf numFmtId="0" fontId="60" fillId="0" borderId="19" xfId="89" applyFont="1" applyFill="1" applyBorder="1" applyAlignment="1">
      <alignment horizontal="left" wrapText="1"/>
      <protection/>
    </xf>
    <xf numFmtId="0" fontId="0" fillId="0" borderId="19" xfId="0" applyFont="1" applyBorder="1" applyAlignment="1">
      <alignment wrapText="1"/>
    </xf>
    <xf numFmtId="3" fontId="22" fillId="55" borderId="53" xfId="91" applyNumberFormat="1" applyFont="1" applyFill="1" applyBorder="1" applyAlignment="1" applyProtection="1">
      <alignment horizontal="center" vertical="center" wrapText="1"/>
      <protection locked="0"/>
    </xf>
    <xf numFmtId="0" fontId="21" fillId="48" borderId="20" xfId="91" applyFont="1" applyFill="1" applyBorder="1" applyAlignment="1">
      <alignment horizontal="center" vertical="center" wrapText="1"/>
      <protection/>
    </xf>
    <xf numFmtId="164" fontId="21" fillId="48" borderId="19" xfId="91" applyNumberFormat="1" applyFont="1" applyFill="1" applyBorder="1" applyAlignment="1">
      <alignment horizontal="center" vertical="center" wrapText="1"/>
      <protection/>
    </xf>
    <xf numFmtId="164" fontId="21" fillId="48" borderId="29" xfId="91" applyNumberFormat="1" applyFont="1" applyFill="1" applyBorder="1" applyAlignment="1">
      <alignment horizontal="center" vertical="center" wrapText="1"/>
      <protection/>
    </xf>
    <xf numFmtId="0" fontId="19" fillId="55" borderId="0" xfId="91" applyFont="1" applyFill="1" applyBorder="1" applyAlignment="1" applyProtection="1">
      <alignment horizontal="center" vertical="center" wrapText="1"/>
      <protection locked="0"/>
    </xf>
    <xf numFmtId="0" fontId="20" fillId="0" borderId="39" xfId="91" applyFont="1" applyBorder="1" applyAlignment="1">
      <alignment horizontal="center" vertical="center" wrapText="1"/>
      <protection/>
    </xf>
    <xf numFmtId="0" fontId="21" fillId="0" borderId="19" xfId="91" applyFont="1" applyFill="1" applyBorder="1" applyAlignment="1">
      <alignment horizontal="center" vertical="center" wrapText="1"/>
      <protection/>
    </xf>
    <xf numFmtId="0" fontId="29" fillId="0" borderId="54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6" fillId="0" borderId="19" xfId="88" applyFont="1" applyFill="1" applyBorder="1" applyAlignment="1">
      <alignment horizontal="left" vertical="top" wrapText="1"/>
      <protection/>
    </xf>
    <xf numFmtId="49" fontId="36" fillId="0" borderId="27" xfId="88" applyNumberFormat="1" applyFont="1" applyFill="1" applyBorder="1" applyAlignment="1">
      <alignment horizontal="left" vertical="top" wrapText="1"/>
      <protection/>
    </xf>
    <xf numFmtId="49" fontId="39" fillId="0" borderId="49" xfId="88" applyNumberFormat="1" applyFont="1" applyFill="1" applyBorder="1" applyAlignment="1">
      <alignment horizontal="left" vertical="top" wrapText="1"/>
      <protection/>
    </xf>
    <xf numFmtId="49" fontId="39" fillId="0" borderId="19" xfId="88" applyNumberFormat="1" applyFont="1" applyFill="1" applyBorder="1" applyAlignment="1">
      <alignment horizontal="left" vertical="top" wrapText="1"/>
      <protection/>
    </xf>
    <xf numFmtId="49" fontId="36" fillId="0" borderId="19" xfId="88" applyNumberFormat="1" applyFont="1" applyFill="1" applyBorder="1" applyAlignment="1">
      <alignment horizontal="left" vertical="top" wrapText="1"/>
      <protection/>
    </xf>
    <xf numFmtId="49" fontId="38" fillId="0" borderId="38" xfId="88" applyNumberFormat="1" applyFont="1" applyFill="1" applyBorder="1" applyAlignment="1">
      <alignment horizontal="left" vertical="top" wrapText="1"/>
      <protection/>
    </xf>
    <xf numFmtId="49" fontId="36" fillId="0" borderId="19" xfId="88" applyNumberFormat="1" applyFont="1" applyFill="1" applyBorder="1" applyAlignment="1">
      <alignment horizontal="left" vertical="center" wrapText="1"/>
      <protection/>
    </xf>
    <xf numFmtId="0" fontId="39" fillId="0" borderId="26" xfId="95" applyNumberFormat="1" applyFont="1" applyFill="1" applyBorder="1" applyAlignment="1">
      <alignment horizontal="left" vertical="top" wrapText="1" indent="1"/>
      <protection/>
    </xf>
    <xf numFmtId="0" fontId="39" fillId="0" borderId="26" xfId="95" applyNumberFormat="1" applyFont="1" applyFill="1" applyBorder="1" applyAlignment="1">
      <alignment horizontal="left" vertical="top" wrapText="1" indent="8"/>
      <protection/>
    </xf>
    <xf numFmtId="0" fontId="48" fillId="0" borderId="26" xfId="95" applyNumberFormat="1" applyFont="1" applyFill="1" applyBorder="1" applyAlignment="1">
      <alignment horizontal="left" vertical="top" wrapText="1" indent="1"/>
      <protection/>
    </xf>
    <xf numFmtId="0" fontId="39" fillId="0" borderId="54" xfId="95" applyNumberFormat="1" applyFont="1" applyFill="1" applyBorder="1" applyAlignment="1">
      <alignment horizontal="center" vertical="top"/>
      <protection/>
    </xf>
    <xf numFmtId="0" fontId="39" fillId="56" borderId="26" xfId="95" applyNumberFormat="1" applyFont="1" applyFill="1" applyBorder="1" applyAlignment="1">
      <alignment horizontal="left" vertical="top" wrapText="1" indent="1"/>
      <protection/>
    </xf>
    <xf numFmtId="0" fontId="39" fillId="0" borderId="19" xfId="93" applyFont="1" applyFill="1" applyBorder="1" applyAlignment="1">
      <alignment horizontal="left" vertical="top" wrapText="1"/>
      <protection/>
    </xf>
    <xf numFmtId="0" fontId="39" fillId="0" borderId="31" xfId="93" applyFont="1" applyFill="1" applyBorder="1" applyAlignment="1">
      <alignment horizontal="left" vertical="top" wrapText="1"/>
      <protection/>
    </xf>
    <xf numFmtId="49" fontId="38" fillId="0" borderId="21" xfId="96" applyNumberFormat="1" applyFont="1" applyFill="1" applyBorder="1" applyAlignment="1">
      <alignment horizontal="left" vertical="top" wrapText="1"/>
      <protection/>
    </xf>
    <xf numFmtId="0" fontId="39" fillId="0" borderId="21" xfId="93" applyFont="1" applyFill="1" applyBorder="1" applyAlignment="1">
      <alignment horizontal="left" vertical="top" wrapText="1"/>
      <protection/>
    </xf>
    <xf numFmtId="49" fontId="38" fillId="0" borderId="54" xfId="93" applyNumberFormat="1" applyFont="1" applyFill="1" applyBorder="1" applyAlignment="1">
      <alignment horizontal="center" vertical="center" wrapText="1"/>
      <protection/>
    </xf>
    <xf numFmtId="0" fontId="39" fillId="0" borderId="35" xfId="93" applyFont="1" applyFill="1" applyBorder="1" applyAlignment="1">
      <alignment horizontal="left" vertical="top" wrapText="1"/>
      <protection/>
    </xf>
    <xf numFmtId="49" fontId="39" fillId="0" borderId="19" xfId="88" applyNumberFormat="1" applyFont="1" applyFill="1" applyBorder="1" applyAlignment="1">
      <alignment horizontal="left" vertical="center" wrapText="1"/>
      <protection/>
    </xf>
    <xf numFmtId="49" fontId="38" fillId="0" borderId="21" xfId="88" applyNumberFormat="1" applyFont="1" applyFill="1" applyBorder="1" applyAlignment="1">
      <alignment horizontal="center" vertical="center" wrapText="1"/>
      <protection/>
    </xf>
    <xf numFmtId="0" fontId="45" fillId="0" borderId="22" xfId="88" applyFont="1" applyBorder="1" applyAlignment="1">
      <alignment horizontal="center" vertical="center"/>
      <protection/>
    </xf>
    <xf numFmtId="0" fontId="45" fillId="0" borderId="25" xfId="88" applyFont="1" applyBorder="1" applyAlignment="1">
      <alignment horizontal="center" vertical="center"/>
      <protection/>
    </xf>
    <xf numFmtId="49" fontId="36" fillId="0" borderId="26" xfId="88" applyNumberFormat="1" applyFont="1" applyFill="1" applyBorder="1" applyAlignment="1">
      <alignment horizontal="left" vertical="center" wrapText="1"/>
      <protection/>
    </xf>
    <xf numFmtId="9" fontId="32" fillId="0" borderId="29" xfId="105" applyFont="1" applyFill="1" applyBorder="1" applyAlignment="1" applyProtection="1">
      <alignment horizontal="center" vertical="center"/>
      <protection/>
    </xf>
    <xf numFmtId="49" fontId="38" fillId="0" borderId="19" xfId="88" applyNumberFormat="1" applyFont="1" applyFill="1" applyBorder="1" applyAlignment="1">
      <alignment horizontal="left" vertical="top" wrapText="1"/>
      <protection/>
    </xf>
    <xf numFmtId="0" fontId="13" fillId="0" borderId="19" xfId="88" applyFont="1" applyBorder="1" applyAlignment="1">
      <alignment horizontal="center"/>
      <protection/>
    </xf>
    <xf numFmtId="0" fontId="39" fillId="0" borderId="19" xfId="0" applyFont="1" applyFill="1" applyBorder="1" applyAlignment="1">
      <alignment horizontal="left" vertical="top" wrapText="1"/>
    </xf>
    <xf numFmtId="49" fontId="45" fillId="0" borderId="19" xfId="0" applyNumberFormat="1" applyFont="1" applyFill="1" applyBorder="1" applyAlignment="1">
      <alignment horizontal="center" vertical="center" wrapText="1"/>
    </xf>
    <xf numFmtId="49" fontId="39" fillId="0" borderId="20" xfId="91" applyNumberFormat="1" applyFont="1" applyFill="1" applyBorder="1" applyAlignment="1">
      <alignment vertical="center" wrapText="1"/>
      <protection/>
    </xf>
    <xf numFmtId="49" fontId="39" fillId="0" borderId="44" xfId="91" applyNumberFormat="1" applyFont="1" applyFill="1" applyBorder="1" applyAlignment="1">
      <alignment vertical="center" wrapText="1"/>
      <protection/>
    </xf>
    <xf numFmtId="0" fontId="36" fillId="0" borderId="54" xfId="88" applyFont="1" applyBorder="1" applyAlignment="1">
      <alignment horizontal="center" vertical="center"/>
      <protection/>
    </xf>
    <xf numFmtId="49" fontId="36" fillId="23" borderId="21" xfId="91" applyNumberFormat="1" applyFont="1" applyFill="1" applyBorder="1" applyAlignment="1">
      <alignment vertical="center" wrapText="1"/>
      <protection/>
    </xf>
    <xf numFmtId="0" fontId="36" fillId="0" borderId="26" xfId="88" applyNumberFormat="1" applyFont="1" applyBorder="1" applyAlignment="1">
      <alignment vertical="center" wrapText="1"/>
      <protection/>
    </xf>
    <xf numFmtId="49" fontId="36" fillId="0" borderId="26" xfId="91" applyNumberFormat="1" applyFont="1" applyFill="1" applyBorder="1" applyAlignment="1">
      <alignment vertical="center" wrapText="1"/>
      <protection/>
    </xf>
    <xf numFmtId="49" fontId="39" fillId="0" borderId="26" xfId="91" applyNumberFormat="1" applyFont="1" applyFill="1" applyBorder="1" applyAlignment="1">
      <alignment vertical="center" wrapText="1"/>
      <protection/>
    </xf>
    <xf numFmtId="49" fontId="39" fillId="0" borderId="19" xfId="91" applyNumberFormat="1" applyFont="1" applyFill="1" applyBorder="1" applyAlignment="1">
      <alignment vertical="center" wrapText="1"/>
      <protection/>
    </xf>
    <xf numFmtId="49" fontId="38" fillId="0" borderId="0" xfId="88" applyNumberFormat="1" applyFont="1" applyFill="1" applyBorder="1" applyAlignment="1">
      <alignment horizontal="left" vertical="top" wrapText="1"/>
      <protection/>
    </xf>
    <xf numFmtId="49" fontId="36" fillId="53" borderId="21" xfId="0" applyNumberFormat="1" applyFont="1" applyFill="1" applyBorder="1" applyAlignment="1">
      <alignment horizontal="left" vertical="center" wrapText="1" indent="1"/>
    </xf>
    <xf numFmtId="49" fontId="36" fillId="53" borderId="26" xfId="0" applyNumberFormat="1" applyFont="1" applyFill="1" applyBorder="1" applyAlignment="1">
      <alignment horizontal="left" vertical="center" wrapText="1" indent="1"/>
    </xf>
    <xf numFmtId="0" fontId="36" fillId="0" borderId="26" xfId="0" applyNumberFormat="1" applyFont="1" applyFill="1" applyBorder="1" applyAlignment="1">
      <alignment horizontal="left" vertical="top" wrapText="1" indent="1"/>
    </xf>
    <xf numFmtId="0" fontId="39" fillId="0" borderId="54" xfId="0" applyFont="1" applyFill="1" applyBorder="1" applyAlignment="1">
      <alignment horizontal="center" vertical="center" wrapText="1"/>
    </xf>
    <xf numFmtId="49" fontId="36" fillId="0" borderId="26" xfId="0" applyNumberFormat="1" applyFont="1" applyFill="1" applyBorder="1" applyAlignment="1">
      <alignment horizontal="left" vertical="top" wrapText="1" indent="1"/>
    </xf>
    <xf numFmtId="49" fontId="36" fillId="23" borderId="37" xfId="0" applyNumberFormat="1" applyFont="1" applyFill="1" applyBorder="1" applyAlignment="1">
      <alignment horizontal="left" vertical="center" wrapText="1" indent="1"/>
    </xf>
    <xf numFmtId="49" fontId="53" fillId="0" borderId="0" xfId="0" applyNumberFormat="1" applyFont="1" applyFill="1" applyBorder="1" applyAlignment="1">
      <alignment horizontal="center" vertical="top" wrapText="1"/>
    </xf>
    <xf numFmtId="49" fontId="53" fillId="0" borderId="54" xfId="0" applyNumberFormat="1" applyFont="1" applyFill="1" applyBorder="1" applyAlignment="1">
      <alignment horizontal="center" vertical="top" wrapText="1"/>
    </xf>
    <xf numFmtId="49" fontId="36" fillId="0" borderId="21" xfId="0" applyNumberFormat="1" applyFont="1" applyFill="1" applyBorder="1" applyAlignment="1">
      <alignment horizontal="left" vertical="top" wrapText="1" inden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36" fillId="0" borderId="26" xfId="0" applyNumberFormat="1" applyFont="1" applyFill="1" applyBorder="1" applyAlignment="1">
      <alignment horizontal="left" vertical="center" wrapText="1"/>
    </xf>
    <xf numFmtId="49" fontId="61" fillId="0" borderId="49" xfId="89" applyNumberFormat="1" applyFont="1" applyFill="1" applyBorder="1" applyAlignment="1">
      <alignment horizontal="center" vertical="top" wrapText="1"/>
      <protection/>
    </xf>
    <xf numFmtId="0" fontId="40" fillId="0" borderId="19" xfId="89" applyFont="1" applyFill="1" applyBorder="1" applyAlignment="1">
      <alignment horizontal="center"/>
      <protection/>
    </xf>
    <xf numFmtId="49" fontId="61" fillId="0" borderId="19" xfId="89" applyNumberFormat="1" applyFont="1" applyFill="1" applyBorder="1" applyAlignment="1">
      <alignment horizontal="left" vertical="top" wrapText="1" indent="1"/>
      <protection/>
    </xf>
    <xf numFmtId="0" fontId="40" fillId="0" borderId="19" xfId="89" applyFont="1" applyFill="1" applyBorder="1" applyAlignment="1">
      <alignment horizontal="left" vertical="top" wrapText="1" indent="1"/>
      <protection/>
    </xf>
    <xf numFmtId="0" fontId="61" fillId="0" borderId="19" xfId="89" applyFont="1" applyFill="1" applyBorder="1" applyAlignment="1">
      <alignment horizontal="left" vertical="top" wrapText="1" indent="1"/>
      <protection/>
    </xf>
    <xf numFmtId="49" fontId="61" fillId="0" borderId="20" xfId="89" applyNumberFormat="1" applyFont="1" applyFill="1" applyBorder="1" applyAlignment="1">
      <alignment horizontal="center" vertical="center" wrapText="1"/>
      <protection/>
    </xf>
    <xf numFmtId="0" fontId="61" fillId="0" borderId="19" xfId="89" applyFont="1" applyBorder="1" applyAlignment="1">
      <alignment horizontal="left" vertical="top" wrapText="1" indent="1"/>
      <protection/>
    </xf>
    <xf numFmtId="0" fontId="28" fillId="0" borderId="19" xfId="89" applyFont="1" applyFill="1" applyBorder="1" applyAlignment="1">
      <alignment horizontal="center"/>
      <protection/>
    </xf>
    <xf numFmtId="49" fontId="61" fillId="0" borderId="26" xfId="89" applyNumberFormat="1" applyFont="1" applyFill="1" applyBorder="1" applyAlignment="1">
      <alignment horizontal="left" vertical="top" wrapText="1" indent="1"/>
      <protection/>
    </xf>
    <xf numFmtId="0" fontId="48" fillId="0" borderId="19" xfId="89" applyFont="1" applyFill="1" applyBorder="1" applyAlignment="1">
      <alignment vertical="top" wrapText="1"/>
      <protection/>
    </xf>
    <xf numFmtId="0" fontId="39" fillId="0" borderId="19" xfId="89" applyFont="1" applyFill="1" applyBorder="1" applyAlignment="1">
      <alignment horizontal="left" vertical="top" wrapText="1"/>
      <protection/>
    </xf>
    <xf numFmtId="0" fontId="49" fillId="0" borderId="19" xfId="89" applyFont="1" applyFill="1" applyBorder="1" applyAlignment="1">
      <alignment wrapText="1"/>
      <protection/>
    </xf>
    <xf numFmtId="49" fontId="48" fillId="0" borderId="19" xfId="89" applyNumberFormat="1" applyFont="1" applyFill="1" applyBorder="1" applyAlignment="1">
      <alignment horizontal="left" vertical="top" wrapText="1"/>
      <protection/>
    </xf>
    <xf numFmtId="0" fontId="48" fillId="0" borderId="19" xfId="89" applyFont="1" applyBorder="1" applyAlignment="1">
      <alignment horizontal="left" vertical="top" wrapText="1"/>
      <protection/>
    </xf>
    <xf numFmtId="49" fontId="39" fillId="0" borderId="19" xfId="89" applyNumberFormat="1" applyFont="1" applyFill="1" applyBorder="1" applyAlignment="1">
      <alignment horizontal="left" vertical="top" wrapText="1"/>
      <protection/>
    </xf>
    <xf numFmtId="49" fontId="39" fillId="0" borderId="19" xfId="89" applyNumberFormat="1" applyFont="1" applyFill="1" applyBorder="1" applyAlignment="1">
      <alignment horizontal="center" vertical="center" wrapText="1"/>
      <protection/>
    </xf>
    <xf numFmtId="0" fontId="39" fillId="0" borderId="19" xfId="89" applyFont="1" applyBorder="1" applyAlignment="1">
      <alignment horizontal="center" vertical="center" wrapText="1"/>
      <protection/>
    </xf>
    <xf numFmtId="0" fontId="68" fillId="0" borderId="19" xfId="89" applyFont="1" applyFill="1" applyBorder="1" applyAlignment="1">
      <alignment vertical="top" wrapText="1"/>
      <protection/>
    </xf>
    <xf numFmtId="0" fontId="62" fillId="0" borderId="19" xfId="89" applyFont="1" applyBorder="1" applyAlignment="1">
      <alignment horizontal="left" vertical="top" wrapText="1"/>
      <protection/>
    </xf>
    <xf numFmtId="0" fontId="71" fillId="0" borderId="19" xfId="89" applyFont="1" applyBorder="1" applyAlignment="1">
      <alignment vertical="top" wrapText="1"/>
      <protection/>
    </xf>
    <xf numFmtId="49" fontId="68" fillId="0" borderId="19" xfId="89" applyNumberFormat="1" applyFont="1" applyFill="1" applyBorder="1" applyAlignment="1">
      <alignment horizontal="left" vertical="top" wrapText="1"/>
      <protection/>
    </xf>
    <xf numFmtId="0" fontId="68" fillId="0" borderId="19" xfId="89" applyFont="1" applyBorder="1" applyAlignment="1">
      <alignment horizontal="left" vertical="top" wrapText="1"/>
      <protection/>
    </xf>
    <xf numFmtId="0" fontId="62" fillId="0" borderId="19" xfId="89" applyFont="1" applyFill="1" applyBorder="1" applyAlignment="1">
      <alignment horizontal="left" vertical="top" wrapText="1"/>
      <protection/>
    </xf>
    <xf numFmtId="49" fontId="62" fillId="0" borderId="19" xfId="89" applyNumberFormat="1" applyFont="1" applyFill="1" applyBorder="1" applyAlignment="1">
      <alignment horizontal="left" vertical="top" wrapText="1"/>
      <protection/>
    </xf>
    <xf numFmtId="49" fontId="62" fillId="0" borderId="19" xfId="89" applyNumberFormat="1" applyFont="1" applyFill="1" applyBorder="1" applyAlignment="1">
      <alignment horizontal="center" vertical="center" wrapText="1"/>
      <protection/>
    </xf>
    <xf numFmtId="0" fontId="62" fillId="0" borderId="19" xfId="89" applyFont="1" applyBorder="1" applyAlignment="1">
      <alignment horizontal="center" vertical="center" wrapText="1"/>
      <protection/>
    </xf>
    <xf numFmtId="0" fontId="60" fillId="0" borderId="19" xfId="89" applyFont="1" applyBorder="1" applyAlignment="1">
      <alignment horizontal="center" vertical="center" wrapText="1"/>
      <protection/>
    </xf>
    <xf numFmtId="0" fontId="60" fillId="0" borderId="19" xfId="89" applyFont="1" applyFill="1" applyBorder="1" applyAlignme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3 2" xfId="109"/>
    <cellStyle name="Процентный 3_Здоровье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7B38"/>
      <rgbColor rgb="00008000"/>
      <rgbColor rgb="00000080"/>
      <rgbColor rgb="007F9A48"/>
      <rgbColor rgb="00800080"/>
      <rgbColor rgb="003C8DA3"/>
      <rgbColor rgb="00C0C0C0"/>
      <rgbColor rgb="00808080"/>
      <rgbColor rgb="0093A9CF"/>
      <rgbColor rgb="009E413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B843D"/>
      <rgbColor rgb="0000FFFF"/>
      <rgbColor rgb="00C0504D"/>
      <rgbColor rgb="00800000"/>
      <rgbColor rgb="0040699C"/>
      <rgbColor rgb="000000FF"/>
      <rgbColor rgb="004F81BD"/>
      <rgbColor rgb="00AABAD7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BBB59"/>
      <rgbColor rgb="00FFCC00"/>
      <rgbColor rgb="00FF9900"/>
      <rgbColor rgb="00FF6600"/>
      <rgbColor rgb="0071588F"/>
      <rgbColor rgb="00969696"/>
      <rgbColor rgb="00003366"/>
      <rgbColor rgb="00339966"/>
      <rgbColor rgb="00003300"/>
      <rgbColor rgb="008064A2"/>
      <rgbColor rgb="00993300"/>
      <rgbColor rgb="00AA464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factor"/>
          <c:yMode val="factor"/>
          <c:x val="-0.028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255"/>
          <c:w val="0.943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Пищеблок!$B$21:$B$23</c:f>
              <c:strCache/>
            </c:strRef>
          </c:cat>
          <c:val>
            <c:numRef>
              <c:f>Пищеблок!$C$21:$C$23</c:f>
              <c:numCache/>
            </c:numRef>
          </c:val>
        </c:ser>
        <c:axId val="43348676"/>
        <c:axId val="54593765"/>
      </c:barChart>
      <c:catAx>
        <c:axId val="43348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93765"/>
        <c:crossesAt val="0"/>
        <c:auto val="1"/>
        <c:lblOffset val="100"/>
        <c:tickLblSkip val="1"/>
        <c:noMultiLvlLbl val="0"/>
      </c:catAx>
      <c:valAx>
        <c:axId val="54593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348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12625"/>
          <c:w val="0.664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  <c:strCache>
                <c:ptCount val="1"/>
                <c:pt idx="0">
                  <c:v>меню/ассортимент продукции школьной столовой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('Общ.мнение'!$E$6,'Общ.мнение'!$G$6)</c:f>
              <c:numCache/>
            </c:numRef>
          </c:val>
        </c:ser>
        <c:ser>
          <c:idx val="1"/>
          <c:order val="1"/>
          <c:tx>
            <c:strRef>
              <c:f>'Общ.мнение'!$C$7</c:f>
              <c:strCache>
                <c:ptCount val="1"/>
                <c:pt idx="0">
                  <c:v>вкус/качество продукции, реализуемой в школьных столовых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('Общ.мнение'!$E$7,'Общ.мнение'!$G$7)</c:f>
              <c:numCache/>
            </c:numRef>
          </c:val>
        </c:ser>
        <c:ser>
          <c:idx val="2"/>
          <c:order val="2"/>
          <c:tx>
            <c:strRef>
              <c:f>'Общ.мнение'!$C$8</c:f>
              <c:strCache>
                <c:ptCount val="1"/>
                <c:pt idx="0">
                  <c:v>санитарное состояние столовой (чистота обеденного зала, оборудования для раздачи пищи, посуды и посторонний запах)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('Общ.мнение'!$E$8,'Общ.мнение'!$G$8)</c:f>
              <c:numCache/>
            </c:numRef>
          </c:val>
        </c:ser>
        <c:ser>
          <c:idx val="3"/>
          <c:order val="3"/>
          <c:tx>
            <c:strRef>
              <c:f>'Общ.мнение'!$C$9</c:f>
              <c:strCache>
                <c:ptCount val="1"/>
                <c:pt idx="0">
                  <c:v>большие очереди у линии раздачи/буфета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('Общ.мнение'!$E$9,'Общ.мнение'!$G$9)</c:f>
              <c:numCache/>
            </c:numRef>
          </c:val>
        </c:ser>
        <c:ser>
          <c:idx val="4"/>
          <c:order val="4"/>
          <c:tx>
            <c:strRef>
              <c:f>'Общ.мнение'!$C$10</c:f>
              <c:strCache>
                <c:ptCount val="1"/>
                <c:pt idx="0">
                  <c:v>отведенное для приема пищи время (короткая перемена)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('Общ.мнение'!$E$10,'Общ.мнение'!$G$10)</c:f>
              <c:numCache/>
            </c:numRef>
          </c:val>
        </c:ser>
        <c:axId val="21581838"/>
        <c:axId val="60018815"/>
      </c:bar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18815"/>
        <c:crossesAt val="0"/>
        <c:auto val="1"/>
        <c:lblOffset val="100"/>
        <c:tickLblSkip val="1"/>
        <c:noMultiLvlLbl val="0"/>
      </c:catAx>
      <c:valAx>
        <c:axId val="60018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81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5"/>
          <c:y val="0.13075"/>
          <c:w val="0.28725"/>
          <c:h val="0.8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>
        <c:manualLayout>
          <c:xMode val="factor"/>
          <c:yMode val="factor"/>
          <c:x val="-0.012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9"/>
          <c:w val="0.525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  педагоги'!$B$5</c:f>
              <c:strCache>
                <c:ptCount val="1"/>
                <c:pt idx="0">
                  <c:v>меню, предлагаемое школьникам, не соответствует утвержденному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педагоги'!$D$5</c:f>
              <c:numCache/>
            </c:numRef>
          </c:val>
        </c:ser>
        <c:ser>
          <c:idx val="1"/>
          <c:order val="1"/>
          <c:tx>
            <c:strRef>
              <c:f>'Общ.мнение  педагоги'!$B$6</c:f>
              <c:strCache>
                <c:ptCount val="1"/>
                <c:pt idx="0">
                  <c:v>дети вынуждены есть горячие блюда остывшими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педагоги'!$D$6</c:f>
              <c:numCache/>
            </c:numRef>
          </c:val>
        </c:ser>
        <c:ser>
          <c:idx val="2"/>
          <c:order val="2"/>
          <c:tx>
            <c:strRef>
              <c:f>'Общ.мнение  педагоги'!$B$7</c:f>
              <c:strCache>
                <c:ptCount val="1"/>
                <c:pt idx="0">
                  <c:v>порции часто меньше, чем указано в меню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педагоги'!$D$7</c:f>
              <c:numCache/>
            </c:numRef>
          </c:val>
        </c:ser>
        <c:ser>
          <c:idx val="3"/>
          <c:order val="3"/>
          <c:tx>
            <c:strRef>
              <c:f>'Общ.мнение  педагоги'!$B$8</c:f>
              <c:strCache>
                <c:ptCount val="1"/>
                <c:pt idx="0">
                  <c:v>в школьной столовой осуществляется торговля продуктами, не рекомендованными для питания обучающихся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педагоги'!$D$8</c:f>
              <c:numCache/>
            </c:numRef>
          </c:val>
        </c:ser>
        <c:ser>
          <c:idx val="4"/>
          <c:order val="4"/>
          <c:tx>
            <c:strRef>
              <c:f>'Общ.мнение  педагоги'!$B$9</c:f>
              <c:strCache>
                <c:ptCount val="1"/>
                <c:pt idx="0">
                  <c:v>времени, выделенного на прием пищи не достаточно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педагоги'!$D$9</c:f>
              <c:numCache/>
            </c:numRef>
          </c:val>
        </c:ser>
        <c:ser>
          <c:idx val="5"/>
          <c:order val="5"/>
          <c:tx>
            <c:strRef>
              <c:f>'Общ.мнение  педагоги'!$B$10</c:f>
              <c:strCache>
                <c:ptCount val="1"/>
                <c:pt idx="0">
                  <c:v>у большинства детей на тарелках остается несъеденными до 50% порции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педагоги'!$D$10</c:f>
              <c:numCache/>
            </c:numRef>
          </c:val>
        </c:ser>
        <c:ser>
          <c:idx val="6"/>
          <c:order val="6"/>
          <c:tx>
            <c:strRef>
              <c:f>'Общ.мнение  педагоги'!$B$11</c:f>
              <c:strCache>
                <c:ptCount val="1"/>
                <c:pt idx="0">
                  <c:v>у большинства детей на тарелках остается несъеденными более 50% порции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педагоги'!$D$11</c:f>
              <c:numCache/>
            </c:numRef>
          </c:val>
        </c:ser>
        <c:ser>
          <c:idx val="7"/>
          <c:order val="7"/>
          <c:tx>
            <c:strRef>
              <c:f>'Общ.мнение  педагоги'!$B$12</c:f>
              <c:strCache>
                <c:ptCount val="1"/>
                <c:pt idx="0">
                  <c:v>посуда в школьной столовой нуждается в замене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педагоги'!$D$12</c:f>
              <c:numCache/>
            </c:numRef>
          </c:val>
        </c:ser>
        <c:ser>
          <c:idx val="8"/>
          <c:order val="8"/>
          <c:tx>
            <c:strRef>
              <c:f>'Общ.мнение  педагоги'!$B$13</c:f>
              <c:strCache>
                <c:ptCount val="1"/>
                <c:pt idx="0">
                  <c:v>посуда грязная, со следами жира или моющих средств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педагоги'!$D$13</c:f>
              <c:numCache/>
            </c:numRef>
          </c:val>
        </c:ser>
        <c:ser>
          <c:idx val="9"/>
          <c:order val="9"/>
          <c:tx>
            <c:strRef>
              <c:f>'Общ.мнение  педагоги'!$B$14</c:f>
              <c:strCache>
                <c:ptCount val="1"/>
                <c:pt idx="0">
                  <c:v>на пищеблоке находятся посторонние люди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педагоги'!$D$14</c:f>
              <c:numCache/>
            </c:numRef>
          </c:val>
        </c:ser>
        <c:axId val="3298424"/>
        <c:axId val="29685817"/>
      </c:barChart>
      <c:catAx>
        <c:axId val="3298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85817"/>
        <c:crossesAt val="0"/>
        <c:auto val="1"/>
        <c:lblOffset val="100"/>
        <c:tickLblSkip val="1"/>
        <c:noMultiLvlLbl val="0"/>
      </c:catAx>
      <c:valAx>
        <c:axId val="29685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8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55"/>
          <c:y val="0.10575"/>
          <c:w val="0.4415"/>
          <c:h val="0.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123825</xdr:rowOff>
    </xdr:from>
    <xdr:to>
      <xdr:col>5</xdr:col>
      <xdr:colOff>238125</xdr:colOff>
      <xdr:row>39</xdr:row>
      <xdr:rowOff>76200</xdr:rowOff>
    </xdr:to>
    <xdr:graphicFrame>
      <xdr:nvGraphicFramePr>
        <xdr:cNvPr id="1" name="Chart 2"/>
        <xdr:cNvGraphicFramePr/>
      </xdr:nvGraphicFramePr>
      <xdr:xfrm>
        <a:off x="104775" y="4943475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0.0085</cdr:y>
    </cdr:from>
    <cdr:to>
      <cdr:x>0.99</cdr:x>
      <cdr:y>0.105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66675" y="38100"/>
          <a:ext cx="58864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Оценка школьного питания школьниками и родителями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85725</xdr:rowOff>
    </xdr:from>
    <xdr:to>
      <xdr:col>6</xdr:col>
      <xdr:colOff>561975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95250" y="3133725"/>
        <a:ext cx="60198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19050</xdr:rowOff>
    </xdr:from>
    <xdr:to>
      <xdr:col>3</xdr:col>
      <xdr:colOff>419100</xdr:colOff>
      <xdr:row>61</xdr:row>
      <xdr:rowOff>19050</xdr:rowOff>
    </xdr:to>
    <xdr:graphicFrame>
      <xdr:nvGraphicFramePr>
        <xdr:cNvPr id="1" name="Chart 1"/>
        <xdr:cNvGraphicFramePr/>
      </xdr:nvGraphicFramePr>
      <xdr:xfrm>
        <a:off x="361950" y="3171825"/>
        <a:ext cx="6448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E19"/>
  <sheetViews>
    <sheetView tabSelected="1" view="pageBreakPreview" zoomScale="85" zoomScaleNormal="70" zoomScaleSheetLayoutView="85" zoomScalePageLayoutView="0" workbookViewId="0" topLeftCell="A1">
      <selection activeCell="G10" sqref="G10"/>
    </sheetView>
  </sheetViews>
  <sheetFormatPr defaultColWidth="9.140625" defaultRowHeight="15"/>
  <cols>
    <col min="1" max="1" width="31.57421875" style="1" customWidth="1"/>
    <col min="2" max="2" width="18.00390625" style="1" customWidth="1"/>
    <col min="3" max="3" width="15.7109375" style="1" customWidth="1"/>
    <col min="4" max="4" width="16.00390625" style="1" customWidth="1"/>
    <col min="5" max="5" width="16.421875" style="1" customWidth="1"/>
    <col min="6" max="6" width="13.8515625" style="1" customWidth="1"/>
    <col min="7" max="7" width="15.7109375" style="1" customWidth="1"/>
    <col min="8" max="8" width="16.28125" style="1" customWidth="1"/>
    <col min="9" max="9" width="13.8515625" style="1" customWidth="1"/>
    <col min="10" max="10" width="16.140625" style="1" customWidth="1"/>
    <col min="11" max="11" width="16.28125" style="1" customWidth="1"/>
    <col min="12" max="12" width="13.8515625" style="1" customWidth="1"/>
    <col min="13" max="13" width="16.421875" style="1" customWidth="1"/>
    <col min="14" max="16384" width="9.140625" style="1" customWidth="1"/>
  </cols>
  <sheetData>
    <row r="1" spans="1:9" ht="75" customHeight="1">
      <c r="A1" s="327" t="s">
        <v>265</v>
      </c>
      <c r="B1" s="327"/>
      <c r="C1" s="327"/>
      <c r="D1" s="327"/>
      <c r="E1" s="2"/>
      <c r="F1" s="2"/>
      <c r="G1" s="2"/>
      <c r="H1" s="2"/>
      <c r="I1" s="2"/>
    </row>
    <row r="2" spans="1:13" ht="39" customHeight="1">
      <c r="A2" s="328" t="s">
        <v>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15.75" customHeight="1">
      <c r="A3" s="3" t="s">
        <v>1</v>
      </c>
      <c r="B3" s="329" t="s">
        <v>2</v>
      </c>
      <c r="C3" s="329"/>
      <c r="D3" s="329"/>
      <c r="E3" s="329" t="s">
        <v>3</v>
      </c>
      <c r="F3" s="329"/>
      <c r="G3" s="329"/>
      <c r="H3" s="329" t="s">
        <v>4</v>
      </c>
      <c r="I3" s="329"/>
      <c r="J3" s="329"/>
      <c r="K3" s="329" t="s">
        <v>5</v>
      </c>
      <c r="L3" s="329"/>
      <c r="M3" s="329"/>
    </row>
    <row r="4" spans="1:13" ht="16.5" customHeight="1">
      <c r="A4" s="4" t="s">
        <v>6</v>
      </c>
      <c r="B4" s="323">
        <v>58</v>
      </c>
      <c r="C4" s="323"/>
      <c r="D4" s="323"/>
      <c r="E4" s="323">
        <v>77</v>
      </c>
      <c r="F4" s="323"/>
      <c r="G4" s="323"/>
      <c r="H4" s="323">
        <v>9</v>
      </c>
      <c r="I4" s="323"/>
      <c r="J4" s="323"/>
      <c r="K4" s="324">
        <f>SUM(B4:J4)</f>
        <v>144</v>
      </c>
      <c r="L4" s="324"/>
      <c r="M4" s="324"/>
    </row>
    <row r="5" spans="1:13" ht="94.5" customHeight="1">
      <c r="A5" s="5" t="s">
        <v>7</v>
      </c>
      <c r="B5" s="6" t="s">
        <v>8</v>
      </c>
      <c r="C5" s="7" t="s">
        <v>9</v>
      </c>
      <c r="D5" s="7" t="s">
        <v>10</v>
      </c>
      <c r="E5" s="6" t="s">
        <v>8</v>
      </c>
      <c r="F5" s="7" t="s">
        <v>9</v>
      </c>
      <c r="G5" s="8" t="s">
        <v>10</v>
      </c>
      <c r="H5" s="6" t="s">
        <v>8</v>
      </c>
      <c r="I5" s="7" t="s">
        <v>9</v>
      </c>
      <c r="J5" s="8" t="s">
        <v>10</v>
      </c>
      <c r="K5" s="6" t="s">
        <v>8</v>
      </c>
      <c r="L5" s="6" t="s">
        <v>9</v>
      </c>
      <c r="M5" s="9" t="s">
        <v>10</v>
      </c>
    </row>
    <row r="6" spans="1:13" ht="21" customHeight="1">
      <c r="A6" s="10" t="s">
        <v>11</v>
      </c>
      <c r="B6" s="3"/>
      <c r="C6" s="11"/>
      <c r="D6" s="12"/>
      <c r="E6" s="3"/>
      <c r="F6" s="11"/>
      <c r="G6" s="12"/>
      <c r="H6" s="3"/>
      <c r="I6" s="11"/>
      <c r="J6" s="12"/>
      <c r="K6" s="3"/>
      <c r="L6" s="11"/>
      <c r="M6" s="13"/>
    </row>
    <row r="7" spans="1:13" ht="15.75">
      <c r="A7" s="14" t="s">
        <v>12</v>
      </c>
      <c r="B7" s="15">
        <v>0</v>
      </c>
      <c r="C7" s="15">
        <v>0</v>
      </c>
      <c r="D7" s="16"/>
      <c r="E7" s="15">
        <v>0</v>
      </c>
      <c r="F7" s="15">
        <v>0</v>
      </c>
      <c r="G7" s="16"/>
      <c r="H7" s="15">
        <v>0</v>
      </c>
      <c r="I7" s="15">
        <v>0</v>
      </c>
      <c r="J7" s="16"/>
      <c r="K7" s="17">
        <f aca="true" t="shared" si="0" ref="K7:L10">SUM(B7,E7,H7)</f>
        <v>0</v>
      </c>
      <c r="L7" s="17">
        <f t="shared" si="0"/>
        <v>0</v>
      </c>
      <c r="M7" s="18"/>
    </row>
    <row r="8" spans="1:13" ht="15.75">
      <c r="A8" s="14" t="s">
        <v>13</v>
      </c>
      <c r="B8" s="15">
        <v>0</v>
      </c>
      <c r="C8" s="15">
        <v>0</v>
      </c>
      <c r="D8" s="16"/>
      <c r="E8" s="15">
        <v>0</v>
      </c>
      <c r="F8" s="15">
        <v>0</v>
      </c>
      <c r="G8" s="16"/>
      <c r="H8" s="15">
        <v>0</v>
      </c>
      <c r="I8" s="15">
        <v>0</v>
      </c>
      <c r="J8" s="16"/>
      <c r="K8" s="17">
        <f t="shared" si="0"/>
        <v>0</v>
      </c>
      <c r="L8" s="17">
        <f t="shared" si="0"/>
        <v>0</v>
      </c>
      <c r="M8" s="18"/>
    </row>
    <row r="9" spans="1:109" s="23" customFormat="1" ht="31.5">
      <c r="A9" s="19" t="s">
        <v>14</v>
      </c>
      <c r="B9" s="17">
        <f>SUM(B7:B8)</f>
        <v>0</v>
      </c>
      <c r="C9" s="17">
        <f>SUM(C7:C8)</f>
        <v>0</v>
      </c>
      <c r="D9" s="20">
        <f>IF(B11=0,0,C9/B11)</f>
        <v>0</v>
      </c>
      <c r="E9" s="17">
        <f>SUM(E7:E8)</f>
        <v>0</v>
      </c>
      <c r="F9" s="17">
        <f>SUM(F7:F8)</f>
        <v>0</v>
      </c>
      <c r="G9" s="20">
        <f>IF(E11=0,0,F9/E11)</f>
        <v>0</v>
      </c>
      <c r="H9" s="17">
        <f>SUM(H7:H8)</f>
        <v>0</v>
      </c>
      <c r="I9" s="17">
        <f>SUM(I7:I8)</f>
        <v>0</v>
      </c>
      <c r="J9" s="20">
        <f>IF(H11=0,0,I9/H11)</f>
        <v>0</v>
      </c>
      <c r="K9" s="17">
        <f t="shared" si="0"/>
        <v>0</v>
      </c>
      <c r="L9" s="17">
        <f t="shared" si="0"/>
        <v>0</v>
      </c>
      <c r="M9" s="21">
        <f>IF(K11=0,0,L9/K11)</f>
        <v>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</row>
    <row r="10" spans="1:13" ht="63">
      <c r="A10" s="14" t="s">
        <v>15</v>
      </c>
      <c r="B10" s="15">
        <v>58</v>
      </c>
      <c r="C10" s="15">
        <v>57</v>
      </c>
      <c r="D10" s="20">
        <f>IF(B11=0,0,C10/B11)</f>
        <v>0.9827586206896551</v>
      </c>
      <c r="E10" s="15">
        <v>77</v>
      </c>
      <c r="F10" s="15">
        <v>75</v>
      </c>
      <c r="G10" s="20">
        <f>IF(E11=0,0,F10/E11)</f>
        <v>0.974025974025974</v>
      </c>
      <c r="H10" s="15">
        <v>9</v>
      </c>
      <c r="I10" s="15">
        <v>9</v>
      </c>
      <c r="J10" s="20">
        <f>IF(H11=0,0,I10/H11)</f>
        <v>1</v>
      </c>
      <c r="K10" s="17">
        <f t="shared" si="0"/>
        <v>144</v>
      </c>
      <c r="L10" s="17">
        <f t="shared" si="0"/>
        <v>141</v>
      </c>
      <c r="M10" s="21">
        <f>IF(K11=0,0,L10/K11)</f>
        <v>0.9791666666666666</v>
      </c>
    </row>
    <row r="11" spans="1:13" ht="31.5">
      <c r="A11" s="24" t="s">
        <v>16</v>
      </c>
      <c r="B11" s="25">
        <f>B9+B10</f>
        <v>58</v>
      </c>
      <c r="C11" s="25">
        <f>C9+C10</f>
        <v>57</v>
      </c>
      <c r="D11" s="26">
        <f>IF(B11=0,0,C11/B11)</f>
        <v>0.9827586206896551</v>
      </c>
      <c r="E11" s="25">
        <f>E9+E10</f>
        <v>77</v>
      </c>
      <c r="F11" s="25">
        <f>F9+F10</f>
        <v>75</v>
      </c>
      <c r="G11" s="26">
        <f>IF(E11=0,0,F11/E11)</f>
        <v>0.974025974025974</v>
      </c>
      <c r="H11" s="25">
        <f>H9+H10</f>
        <v>9</v>
      </c>
      <c r="I11" s="25">
        <f>I9+I10</f>
        <v>9</v>
      </c>
      <c r="J11" s="26">
        <f>IF(H11=0,0,I11/H11)</f>
        <v>1</v>
      </c>
      <c r="K11" s="25">
        <f>K9+K10</f>
        <v>144</v>
      </c>
      <c r="L11" s="25">
        <f>L9+L10</f>
        <v>141</v>
      </c>
      <c r="M11" s="27">
        <f>IF(K11=0,0,L11/K11)</f>
        <v>0.9791666666666666</v>
      </c>
    </row>
    <row r="12" spans="1:13" ht="47.25" customHeight="1">
      <c r="A12" s="24" t="s">
        <v>17</v>
      </c>
      <c r="B12" s="325">
        <f>IF(B4=0,0,C11/B4)</f>
        <v>0.9827586206896551</v>
      </c>
      <c r="C12" s="325"/>
      <c r="D12" s="325"/>
      <c r="E12" s="325">
        <f>IF(E4=0,0,F11/E4)</f>
        <v>0.974025974025974</v>
      </c>
      <c r="F12" s="325"/>
      <c r="G12" s="325"/>
      <c r="H12" s="325">
        <f>IF(H4=0,0,I11/H4)</f>
        <v>1</v>
      </c>
      <c r="I12" s="325"/>
      <c r="J12" s="325"/>
      <c r="K12" s="326">
        <f>IF(K4=0,0,L11/K4)</f>
        <v>0.9791666666666666</v>
      </c>
      <c r="L12" s="326"/>
      <c r="M12" s="326"/>
    </row>
    <row r="13" spans="1:13" ht="15.75">
      <c r="A13" s="28" t="s">
        <v>18</v>
      </c>
      <c r="B13" s="29"/>
      <c r="C13" s="29"/>
      <c r="D13" s="30"/>
      <c r="E13" s="29"/>
      <c r="F13" s="29"/>
      <c r="G13" s="30"/>
      <c r="H13" s="29"/>
      <c r="I13" s="29"/>
      <c r="J13" s="30"/>
      <c r="K13" s="31">
        <f aca="true" t="shared" si="1" ref="K13:L15">SUM(B13,E13,H13)</f>
        <v>0</v>
      </c>
      <c r="L13" s="31">
        <f t="shared" si="1"/>
        <v>0</v>
      </c>
      <c r="M13" s="32">
        <f>IF(K11=0,0,L13/K11)</f>
        <v>0</v>
      </c>
    </row>
    <row r="14" spans="1:13" ht="15.75">
      <c r="A14" s="33" t="s">
        <v>19</v>
      </c>
      <c r="B14" s="15"/>
      <c r="C14" s="15"/>
      <c r="D14" s="16"/>
      <c r="E14" s="15"/>
      <c r="F14" s="15"/>
      <c r="G14" s="16"/>
      <c r="H14" s="15"/>
      <c r="I14" s="15"/>
      <c r="J14" s="16"/>
      <c r="K14" s="17">
        <f t="shared" si="1"/>
        <v>0</v>
      </c>
      <c r="L14" s="17">
        <f t="shared" si="1"/>
        <v>0</v>
      </c>
      <c r="M14" s="34">
        <f>IF(K11=0,0,L14/K11)</f>
        <v>0</v>
      </c>
    </row>
    <row r="15" spans="1:13" ht="31.5">
      <c r="A15" s="33" t="s">
        <v>20</v>
      </c>
      <c r="B15" s="35">
        <v>0</v>
      </c>
      <c r="C15" s="35">
        <v>0</v>
      </c>
      <c r="D15" s="16"/>
      <c r="E15" s="35">
        <v>0</v>
      </c>
      <c r="F15" s="35">
        <v>0</v>
      </c>
      <c r="G15" s="16"/>
      <c r="H15" s="35" t="s">
        <v>95</v>
      </c>
      <c r="I15" s="35" t="s">
        <v>95</v>
      </c>
      <c r="J15" s="16"/>
      <c r="K15" s="17">
        <f t="shared" si="1"/>
        <v>0</v>
      </c>
      <c r="L15" s="17">
        <f t="shared" si="1"/>
        <v>0</v>
      </c>
      <c r="M15" s="34">
        <f>IF(K11=0,0,L15/K11)</f>
        <v>0</v>
      </c>
    </row>
    <row r="16" spans="1:13" s="22" customFormat="1" ht="15.75">
      <c r="A16" s="36"/>
      <c r="B16" s="37"/>
      <c r="C16" s="37"/>
      <c r="D16" s="38"/>
      <c r="E16" s="37"/>
      <c r="F16" s="37"/>
      <c r="G16" s="38"/>
      <c r="H16" s="37"/>
      <c r="I16" s="37"/>
      <c r="J16" s="38"/>
      <c r="K16" s="37"/>
      <c r="L16" s="37"/>
      <c r="M16" s="39"/>
    </row>
    <row r="17" spans="1:13" s="22" customFormat="1" ht="15.75">
      <c r="A17" s="40"/>
      <c r="B17" s="41" t="s">
        <v>21</v>
      </c>
      <c r="C17" s="37"/>
      <c r="D17" s="38"/>
      <c r="E17" s="37"/>
      <c r="F17" s="37"/>
      <c r="G17" s="38"/>
      <c r="H17" s="37"/>
      <c r="I17" s="37"/>
      <c r="J17" s="38"/>
      <c r="K17" s="37"/>
      <c r="L17" s="37"/>
      <c r="M17" s="39"/>
    </row>
    <row r="18" spans="1:2" ht="15.75">
      <c r="A18" s="42"/>
      <c r="B18" s="43" t="s">
        <v>22</v>
      </c>
    </row>
    <row r="19" spans="1:3" ht="15.75">
      <c r="A19" s="44"/>
      <c r="B19" s="43" t="s">
        <v>23</v>
      </c>
      <c r="C19" s="45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 password="CA6C" sheet="1"/>
  <mergeCells count="14">
    <mergeCell ref="A1:D1"/>
    <mergeCell ref="A2:M2"/>
    <mergeCell ref="B3:D3"/>
    <mergeCell ref="E3:G3"/>
    <mergeCell ref="H3:J3"/>
    <mergeCell ref="K3:M3"/>
    <mergeCell ref="B4:D4"/>
    <mergeCell ref="E4:G4"/>
    <mergeCell ref="H4:J4"/>
    <mergeCell ref="K4:M4"/>
    <mergeCell ref="B12:D12"/>
    <mergeCell ref="E12:G12"/>
    <mergeCell ref="H12:J12"/>
    <mergeCell ref="K12:M12"/>
  </mergeCells>
  <printOptions/>
  <pageMargins left="0.3402777777777778" right="0.7083333333333334" top="0.7479166666666667" bottom="0.7479166666666667" header="0.5118055555555555" footer="0.5118055555555555"/>
  <pageSetup fitToHeight="1" fitToWidth="1" horizontalDpi="300" verticalDpi="300" orientation="landscape" paperSize="9" scale="6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10"/>
  <sheetViews>
    <sheetView view="pageBreakPreview" zoomScale="115" zoomScaleSheetLayoutView="115" zoomScalePageLayoutView="0" workbookViewId="0" topLeftCell="A1">
      <selection activeCell="C7" sqref="C7"/>
    </sheetView>
  </sheetViews>
  <sheetFormatPr defaultColWidth="9.140625" defaultRowHeight="15"/>
  <cols>
    <col min="1" max="1" width="7.8515625" style="79" customWidth="1"/>
    <col min="2" max="2" width="69.00390625" style="79" customWidth="1"/>
    <col min="3" max="3" width="13.57421875" style="79" customWidth="1"/>
    <col min="4" max="4" width="20.00390625" style="79" customWidth="1"/>
    <col min="5" max="16384" width="9.140625" style="79" customWidth="1"/>
  </cols>
  <sheetData>
    <row r="1" spans="1:3" ht="15.75" customHeight="1">
      <c r="A1" s="370" t="s">
        <v>147</v>
      </c>
      <c r="B1" s="370"/>
      <c r="C1" s="195"/>
    </row>
    <row r="2" spans="1:4" ht="43.5" customHeight="1">
      <c r="A2" s="196"/>
      <c r="B2" s="197" t="s">
        <v>1</v>
      </c>
      <c r="C2" s="198" t="s">
        <v>148</v>
      </c>
      <c r="D2" s="199" t="s">
        <v>82</v>
      </c>
    </row>
    <row r="3" spans="1:4" ht="43.5" customHeight="1" hidden="1">
      <c r="A3" s="371" t="s">
        <v>149</v>
      </c>
      <c r="B3" s="371"/>
      <c r="C3" s="200">
        <f>Пищеблок!C3</f>
        <v>1</v>
      </c>
      <c r="D3" s="201"/>
    </row>
    <row r="4" spans="1:4" ht="43.5" customHeight="1" hidden="1">
      <c r="A4" s="372" t="s">
        <v>150</v>
      </c>
      <c r="B4" s="372"/>
      <c r="C4" s="202">
        <f>'Охват питанием'!K4</f>
        <v>144</v>
      </c>
      <c r="D4" s="203"/>
    </row>
    <row r="5" spans="1:4" ht="57" customHeight="1">
      <c r="A5" s="373" t="s">
        <v>151</v>
      </c>
      <c r="B5" s="373"/>
      <c r="C5" s="204">
        <v>130</v>
      </c>
      <c r="D5" s="205">
        <f>C5/$C$4</f>
        <v>0.9027777777777778</v>
      </c>
    </row>
    <row r="6" spans="1:6" ht="40.5" customHeight="1">
      <c r="A6" s="373" t="s">
        <v>152</v>
      </c>
      <c r="B6" s="373"/>
      <c r="C6" s="204">
        <v>14</v>
      </c>
      <c r="D6" s="205">
        <f>C6/$C$4</f>
        <v>0.09722222222222222</v>
      </c>
      <c r="F6" s="94"/>
    </row>
    <row r="7" spans="1:4" ht="33.75" customHeight="1">
      <c r="A7" s="373" t="s">
        <v>153</v>
      </c>
      <c r="B7" s="373"/>
      <c r="C7" s="204">
        <v>1</v>
      </c>
      <c r="D7" s="205">
        <f>C7/$C$3</f>
        <v>1</v>
      </c>
    </row>
    <row r="8" spans="1:2" ht="15" hidden="1">
      <c r="A8" s="206" t="s">
        <v>45</v>
      </c>
      <c r="B8" s="194" t="s">
        <v>94</v>
      </c>
    </row>
    <row r="9" spans="1:3" ht="15" hidden="1">
      <c r="A9" s="72" t="s">
        <v>154</v>
      </c>
      <c r="B9" s="73" t="s">
        <v>46</v>
      </c>
      <c r="C9" s="94"/>
    </row>
    <row r="10" spans="1:2" ht="15">
      <c r="A10" s="77"/>
      <c r="B10" s="73" t="s">
        <v>47</v>
      </c>
    </row>
  </sheetData>
  <sheetProtection password="CA6C" sheet="1"/>
  <mergeCells count="6">
    <mergeCell ref="A1:B1"/>
    <mergeCell ref="A3:B3"/>
    <mergeCell ref="A4:B4"/>
    <mergeCell ref="A5:B5"/>
    <mergeCell ref="A6:B6"/>
    <mergeCell ref="A7:B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7"/>
  <sheetViews>
    <sheetView view="pageBreakPreview" zoomScale="115" zoomScaleSheetLayoutView="115" zoomScalePageLayoutView="0" workbookViewId="0" topLeftCell="A1">
      <selection activeCell="D9" sqref="D9"/>
    </sheetView>
  </sheetViews>
  <sheetFormatPr defaultColWidth="9.140625" defaultRowHeight="15"/>
  <cols>
    <col min="1" max="1" width="6.140625" style="0" customWidth="1"/>
    <col min="2" max="2" width="58.8515625" style="0" customWidth="1"/>
    <col min="4" max="4" width="21.421875" style="0" customWidth="1"/>
  </cols>
  <sheetData>
    <row r="1" spans="1:2" ht="24" customHeight="1">
      <c r="A1" s="207" t="s">
        <v>155</v>
      </c>
      <c r="B1" s="208"/>
    </row>
    <row r="2" spans="1:4" ht="24" customHeight="1">
      <c r="A2" s="374" t="s">
        <v>1</v>
      </c>
      <c r="B2" s="374"/>
      <c r="C2" s="209" t="s">
        <v>156</v>
      </c>
      <c r="D2" s="210" t="s">
        <v>157</v>
      </c>
    </row>
    <row r="3" spans="1:4" ht="39" customHeight="1">
      <c r="A3" s="375" t="s">
        <v>158</v>
      </c>
      <c r="B3" s="375"/>
      <c r="C3" s="211">
        <v>2</v>
      </c>
      <c r="D3" s="212">
        <f>C3*100/$C$4</f>
        <v>200</v>
      </c>
    </row>
    <row r="4" spans="1:4" ht="29.25" customHeight="1" hidden="1">
      <c r="A4" s="376" t="s">
        <v>159</v>
      </c>
      <c r="B4" s="376"/>
      <c r="C4" s="213">
        <f>Пищеблок!C3</f>
        <v>1</v>
      </c>
      <c r="D4" s="214"/>
    </row>
    <row r="6" spans="1:2" ht="15" hidden="1">
      <c r="A6" s="206" t="s">
        <v>45</v>
      </c>
      <c r="B6" s="194" t="s">
        <v>94</v>
      </c>
    </row>
    <row r="7" spans="1:2" ht="15">
      <c r="A7" s="215"/>
      <c r="B7" s="194" t="s">
        <v>47</v>
      </c>
    </row>
  </sheetData>
  <sheetProtection password="CA6C" sheet="1"/>
  <mergeCells count="3">
    <mergeCell ref="A2:B2"/>
    <mergeCell ref="A3:B3"/>
    <mergeCell ref="A4:B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G6"/>
  <sheetViews>
    <sheetView view="pageBreakPreview" zoomScale="115" zoomScaleSheetLayoutView="115" zoomScalePageLayoutView="0" workbookViewId="0" topLeftCell="C1">
      <selection activeCell="E4" sqref="E4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>
      <c r="A1" s="377" t="s">
        <v>160</v>
      </c>
      <c r="B1" s="377"/>
      <c r="C1" s="377"/>
      <c r="D1" s="377"/>
      <c r="E1" s="377"/>
    </row>
    <row r="2" spans="1:5" ht="25.5" customHeight="1">
      <c r="A2" s="378" t="s">
        <v>1</v>
      </c>
      <c r="B2" s="378"/>
      <c r="C2" s="378"/>
      <c r="D2" s="378"/>
      <c r="E2" s="216" t="s">
        <v>161</v>
      </c>
    </row>
    <row r="3" spans="1:5" ht="50.25" customHeight="1">
      <c r="A3" s="379" t="s">
        <v>162</v>
      </c>
      <c r="B3" s="379"/>
      <c r="C3" s="379"/>
      <c r="D3" s="217" t="s">
        <v>163</v>
      </c>
      <c r="E3" s="218">
        <v>0</v>
      </c>
    </row>
    <row r="4" spans="1:7" ht="57.75" customHeight="1">
      <c r="A4" s="373" t="s">
        <v>164</v>
      </c>
      <c r="B4" s="373"/>
      <c r="C4" s="373"/>
      <c r="D4" s="219" t="s">
        <v>165</v>
      </c>
      <c r="E4" s="119">
        <v>1</v>
      </c>
      <c r="G4" s="54"/>
    </row>
    <row r="6" spans="1:2" ht="15">
      <c r="A6" s="77"/>
      <c r="B6" s="73" t="s">
        <v>47</v>
      </c>
    </row>
  </sheetData>
  <sheetProtection password="CA6C" sheet="1"/>
  <mergeCells count="4">
    <mergeCell ref="A1:E1"/>
    <mergeCell ref="A2:D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 scale="8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4"/>
  <sheetViews>
    <sheetView view="pageBreakPreview" zoomScale="145" zoomScaleSheetLayoutView="145" zoomScalePageLayoutView="0" workbookViewId="0" topLeftCell="A1">
      <selection activeCell="G2" sqref="G2"/>
    </sheetView>
  </sheetViews>
  <sheetFormatPr defaultColWidth="9.140625" defaultRowHeight="15"/>
  <cols>
    <col min="6" max="6" width="25.421875" style="0" customWidth="1"/>
    <col min="7" max="7" width="13.57421875" style="0" customWidth="1"/>
  </cols>
  <sheetData>
    <row r="1" spans="1:8" ht="48" customHeight="1">
      <c r="A1" s="380" t="s">
        <v>166</v>
      </c>
      <c r="B1" s="380"/>
      <c r="C1" s="380"/>
      <c r="D1" s="380"/>
      <c r="E1" s="380"/>
      <c r="F1" s="380"/>
      <c r="G1" s="220" t="s">
        <v>264</v>
      </c>
      <c r="H1" s="221" t="s">
        <v>167</v>
      </c>
    </row>
    <row r="2" spans="1:8" ht="42.75" customHeight="1">
      <c r="A2" s="381" t="s">
        <v>168</v>
      </c>
      <c r="B2" s="381"/>
      <c r="C2" s="381"/>
      <c r="D2" s="381"/>
      <c r="E2" s="381"/>
      <c r="F2" s="381"/>
      <c r="G2" s="119">
        <v>1</v>
      </c>
      <c r="H2" s="222">
        <f>G2/Пищеблок!C3</f>
        <v>1</v>
      </c>
    </row>
    <row r="4" spans="1:2" ht="15">
      <c r="A4" s="77"/>
      <c r="B4" s="73" t="s">
        <v>47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4"/>
  <sheetViews>
    <sheetView view="pageBreakPreview" zoomScaleNormal="85" zoomScaleSheetLayoutView="100" zoomScalePageLayoutView="0" workbookViewId="0" topLeftCell="A1">
      <selection activeCell="F1" sqref="F1"/>
    </sheetView>
  </sheetViews>
  <sheetFormatPr defaultColWidth="9.140625" defaultRowHeight="15"/>
  <cols>
    <col min="1" max="1" width="3.8515625" style="223" customWidth="1"/>
    <col min="2" max="2" width="5.00390625" style="224" customWidth="1"/>
    <col min="3" max="3" width="46.57421875" style="224" customWidth="1"/>
    <col min="4" max="4" width="0" style="223" hidden="1" customWidth="1"/>
    <col min="5" max="5" width="17.00390625" style="223" customWidth="1"/>
    <col min="6" max="6" width="20.421875" style="223" customWidth="1"/>
    <col min="7" max="7" width="18.28125" style="223" customWidth="1"/>
    <col min="8" max="8" width="17.140625" style="223" customWidth="1"/>
    <col min="9" max="9" width="18.57421875" style="225" customWidth="1"/>
    <col min="10" max="10" width="17.140625" style="225" customWidth="1"/>
    <col min="11" max="11" width="16.57421875" style="225" customWidth="1"/>
    <col min="12" max="12" width="15.421875" style="225" customWidth="1"/>
    <col min="13" max="16384" width="9.140625" style="225" customWidth="1"/>
  </cols>
  <sheetData>
    <row r="1" ht="30" customHeight="1">
      <c r="C1" s="226" t="s">
        <v>169</v>
      </c>
    </row>
    <row r="2" spans="1:9" ht="54.75" customHeight="1">
      <c r="A2" s="387" t="s">
        <v>1</v>
      </c>
      <c r="B2" s="387"/>
      <c r="C2" s="387"/>
      <c r="D2" s="227" t="s">
        <v>170</v>
      </c>
      <c r="E2" s="227" t="s">
        <v>171</v>
      </c>
      <c r="F2" s="227" t="s">
        <v>172</v>
      </c>
      <c r="G2" s="227" t="s">
        <v>173</v>
      </c>
      <c r="H2" s="227" t="s">
        <v>174</v>
      </c>
      <c r="I2" s="228"/>
    </row>
    <row r="3" spans="1:8" ht="15" customHeight="1">
      <c r="A3" s="388" t="s">
        <v>175</v>
      </c>
      <c r="B3" s="388"/>
      <c r="C3" s="388"/>
      <c r="D3" s="229" t="s">
        <v>176</v>
      </c>
      <c r="E3" s="230">
        <f>'Охват питанием'!K4</f>
        <v>144</v>
      </c>
      <c r="F3" s="389"/>
      <c r="G3" s="389"/>
      <c r="H3" s="389"/>
    </row>
    <row r="4" spans="1:8" ht="61.5" customHeight="1">
      <c r="A4" s="384" t="s">
        <v>177</v>
      </c>
      <c r="B4" s="384"/>
      <c r="C4" s="384"/>
      <c r="D4" s="229" t="s">
        <v>176</v>
      </c>
      <c r="E4" s="231">
        <v>42</v>
      </c>
      <c r="F4" s="231"/>
      <c r="G4" s="232"/>
      <c r="H4" s="231"/>
    </row>
    <row r="5" spans="1:8" ht="30.75" customHeight="1">
      <c r="A5" s="390" t="s">
        <v>178</v>
      </c>
      <c r="B5" s="390"/>
      <c r="C5" s="390"/>
      <c r="D5" s="233"/>
      <c r="E5" s="234">
        <v>22</v>
      </c>
      <c r="F5" s="231"/>
      <c r="G5" s="231"/>
      <c r="H5" s="231"/>
    </row>
    <row r="6" spans="1:8" ht="30.75" customHeight="1">
      <c r="A6" s="390" t="s">
        <v>179</v>
      </c>
      <c r="B6" s="390"/>
      <c r="C6" s="390"/>
      <c r="D6" s="233"/>
      <c r="E6" s="234">
        <v>20</v>
      </c>
      <c r="F6" s="231"/>
      <c r="G6" s="231"/>
      <c r="H6" s="231"/>
    </row>
    <row r="7" spans="1:8" ht="30" customHeight="1">
      <c r="A7" s="382" t="s">
        <v>180</v>
      </c>
      <c r="B7" s="382"/>
      <c r="C7" s="382"/>
      <c r="D7" s="233"/>
      <c r="E7" s="235">
        <v>242</v>
      </c>
      <c r="F7" s="383"/>
      <c r="G7" s="383"/>
      <c r="H7" s="383"/>
    </row>
    <row r="8" spans="1:8" ht="48.75" customHeight="1">
      <c r="A8" s="384" t="s">
        <v>181</v>
      </c>
      <c r="B8" s="384"/>
      <c r="C8" s="384"/>
      <c r="D8" s="233" t="s">
        <v>182</v>
      </c>
      <c r="E8" s="236">
        <f>SUM(F8:H8)</f>
        <v>72500</v>
      </c>
      <c r="F8" s="237">
        <v>0</v>
      </c>
      <c r="G8" s="238">
        <v>72500</v>
      </c>
      <c r="H8" s="238">
        <v>0</v>
      </c>
    </row>
    <row r="9" spans="1:8" ht="63" customHeight="1">
      <c r="A9" s="385" t="s">
        <v>183</v>
      </c>
      <c r="B9" s="385"/>
      <c r="C9" s="385"/>
      <c r="D9" s="233" t="s">
        <v>182</v>
      </c>
      <c r="E9" s="239">
        <f>E8/E4/E7</f>
        <v>7.13301849665486</v>
      </c>
      <c r="F9" s="239" t="e">
        <f>F8/F4/E7</f>
        <v>#DIV/0!</v>
      </c>
      <c r="G9" s="239" t="e">
        <f>G8/G4/E7</f>
        <v>#DIV/0!</v>
      </c>
      <c r="H9" s="239" t="e">
        <f>H8/H4/E7</f>
        <v>#DIV/0!</v>
      </c>
    </row>
    <row r="10" spans="1:8" ht="54" customHeight="1">
      <c r="A10" s="386" t="s">
        <v>184</v>
      </c>
      <c r="B10" s="386"/>
      <c r="C10" s="386"/>
      <c r="D10" s="240" t="s">
        <v>182</v>
      </c>
      <c r="E10" s="241">
        <f>E8/$E$3</f>
        <v>503.47222222222223</v>
      </c>
      <c r="F10" s="241">
        <f>F8/$E$3</f>
        <v>0</v>
      </c>
      <c r="G10" s="241">
        <f>G8/$E$3</f>
        <v>503.47222222222223</v>
      </c>
      <c r="H10" s="241">
        <f>H8/$E$3</f>
        <v>0</v>
      </c>
    </row>
    <row r="11" spans="1:8" ht="54.75" customHeight="1">
      <c r="A11" s="386" t="s">
        <v>185</v>
      </c>
      <c r="B11" s="386"/>
      <c r="C11" s="386"/>
      <c r="D11" s="240" t="s">
        <v>182</v>
      </c>
      <c r="E11" s="241">
        <f>E10/E7</f>
        <v>2.080463728191001</v>
      </c>
      <c r="F11" s="241">
        <f>F10/E7</f>
        <v>0</v>
      </c>
      <c r="G11" s="241">
        <f>G10/E7</f>
        <v>2.080463728191001</v>
      </c>
      <c r="H11" s="241">
        <f>H10/E7</f>
        <v>0</v>
      </c>
    </row>
    <row r="12" ht="15"/>
    <row r="13" spans="2:3" ht="15">
      <c r="B13" s="242" t="s">
        <v>45</v>
      </c>
      <c r="C13" s="73" t="s">
        <v>46</v>
      </c>
    </row>
    <row r="14" spans="2:3" ht="15">
      <c r="B14" s="243"/>
      <c r="C14" s="73" t="s">
        <v>47</v>
      </c>
    </row>
  </sheetData>
  <sheetProtection password="CA6C" sheet="1"/>
  <mergeCells count="12">
    <mergeCell ref="A2:C2"/>
    <mergeCell ref="A3:C3"/>
    <mergeCell ref="F3:H3"/>
    <mergeCell ref="A4:C4"/>
    <mergeCell ref="A5:C5"/>
    <mergeCell ref="A6:C6"/>
    <mergeCell ref="A7:C7"/>
    <mergeCell ref="F7:H7"/>
    <mergeCell ref="A8:C8"/>
    <mergeCell ref="A9:C9"/>
    <mergeCell ref="A10:C10"/>
    <mergeCell ref="A11:C11"/>
  </mergeCells>
  <printOptions/>
  <pageMargins left="0.25972222222222224" right="0.1597222222222222" top="0.35" bottom="0.7479166666666667" header="0.5118055555555555" footer="0.5118055555555555"/>
  <pageSetup fitToHeight="1" fitToWidth="1" horizontalDpi="300" verticalDpi="3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view="pageBreakPreview" zoomScaleNormal="70" zoomScaleSheetLayoutView="100" zoomScalePageLayoutView="0" workbookViewId="0" topLeftCell="A1">
      <selection activeCell="E31" sqref="E31"/>
    </sheetView>
  </sheetViews>
  <sheetFormatPr defaultColWidth="9.140625" defaultRowHeight="15"/>
  <cols>
    <col min="1" max="1" width="3.8515625" style="244" customWidth="1"/>
    <col min="2" max="2" width="5.00390625" style="244" customWidth="1"/>
    <col min="3" max="3" width="46.57421875" style="244" customWidth="1"/>
    <col min="4" max="4" width="6.28125" style="244" customWidth="1"/>
    <col min="5" max="5" width="16.28125" style="244" customWidth="1"/>
    <col min="6" max="6" width="15.57421875" style="244" customWidth="1"/>
    <col min="7" max="7" width="7.140625" style="244" customWidth="1"/>
    <col min="8" max="8" width="6.7109375" style="244" customWidth="1"/>
    <col min="9" max="9" width="6.8515625" style="244" customWidth="1"/>
    <col min="10" max="10" width="11.57421875" style="244" customWidth="1"/>
    <col min="11" max="11" width="6.28125" style="244" customWidth="1"/>
    <col min="12" max="12" width="12.7109375" style="244" customWidth="1"/>
    <col min="13" max="13" width="11.7109375" style="244" customWidth="1"/>
    <col min="14" max="14" width="14.421875" style="244" customWidth="1"/>
    <col min="15" max="15" width="15.7109375" style="244" customWidth="1"/>
    <col min="16" max="16384" width="9.140625" style="244" customWidth="1"/>
  </cols>
  <sheetData>
    <row r="1" spans="1:256" ht="15">
      <c r="A1" s="245"/>
      <c r="B1" s="246" t="s">
        <v>186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3" spans="1:15" ht="24.75" customHeight="1">
      <c r="A3" s="247" t="s">
        <v>187</v>
      </c>
      <c r="B3" s="248"/>
      <c r="C3" s="248"/>
      <c r="D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20" ht="51" customHeight="1">
      <c r="A4" s="396"/>
      <c r="B4" s="396"/>
      <c r="C4" s="396"/>
      <c r="D4" s="397" t="s">
        <v>170</v>
      </c>
      <c r="E4" s="398" t="s">
        <v>5</v>
      </c>
      <c r="F4" s="397" t="s">
        <v>172</v>
      </c>
      <c r="G4" s="397"/>
      <c r="H4" s="397"/>
      <c r="I4" s="397"/>
      <c r="J4" s="397"/>
      <c r="K4" s="397"/>
      <c r="L4" s="397" t="s">
        <v>188</v>
      </c>
      <c r="M4" s="397"/>
      <c r="N4" s="397"/>
      <c r="O4" s="397" t="s">
        <v>189</v>
      </c>
      <c r="P4" s="397"/>
      <c r="Q4" s="397"/>
      <c r="R4" s="397"/>
      <c r="S4" s="397"/>
      <c r="T4" s="252"/>
    </row>
    <row r="5" spans="1:21" ht="48">
      <c r="A5" s="396"/>
      <c r="B5" s="396"/>
      <c r="C5" s="396"/>
      <c r="D5" s="397"/>
      <c r="E5" s="398"/>
      <c r="F5" s="250" t="s">
        <v>171</v>
      </c>
      <c r="G5" s="250" t="s">
        <v>190</v>
      </c>
      <c r="H5" s="250" t="s">
        <v>191</v>
      </c>
      <c r="I5" s="250" t="s">
        <v>192</v>
      </c>
      <c r="J5" s="250" t="s">
        <v>193</v>
      </c>
      <c r="K5" s="250" t="s">
        <v>194</v>
      </c>
      <c r="L5" s="250" t="s">
        <v>195</v>
      </c>
      <c r="M5" s="250" t="s">
        <v>196</v>
      </c>
      <c r="N5" s="250" t="s">
        <v>197</v>
      </c>
      <c r="O5" s="250" t="s">
        <v>171</v>
      </c>
      <c r="P5" s="253" t="s">
        <v>198</v>
      </c>
      <c r="Q5" s="253" t="s">
        <v>199</v>
      </c>
      <c r="R5" s="253" t="s">
        <v>200</v>
      </c>
      <c r="S5" s="253" t="s">
        <v>201</v>
      </c>
      <c r="U5" s="244" t="s">
        <v>202</v>
      </c>
    </row>
    <row r="6" spans="1:19" ht="15">
      <c r="A6" s="254"/>
      <c r="B6" s="255"/>
      <c r="C6" s="256" t="s">
        <v>203</v>
      </c>
      <c r="D6" s="257" t="s">
        <v>204</v>
      </c>
      <c r="E6" s="258">
        <v>3</v>
      </c>
      <c r="F6" s="250" t="s">
        <v>205</v>
      </c>
      <c r="G6" s="250" t="s">
        <v>206</v>
      </c>
      <c r="H6" s="250" t="s">
        <v>207</v>
      </c>
      <c r="I6" s="250" t="s">
        <v>208</v>
      </c>
      <c r="J6" s="250" t="s">
        <v>209</v>
      </c>
      <c r="K6" s="250" t="s">
        <v>210</v>
      </c>
      <c r="L6" s="250" t="s">
        <v>211</v>
      </c>
      <c r="M6" s="250" t="s">
        <v>212</v>
      </c>
      <c r="N6" s="250" t="s">
        <v>213</v>
      </c>
      <c r="O6" s="250" t="s">
        <v>214</v>
      </c>
      <c r="P6" s="250" t="s">
        <v>215</v>
      </c>
      <c r="Q6" s="250" t="s">
        <v>216</v>
      </c>
      <c r="R6" s="250" t="s">
        <v>217</v>
      </c>
      <c r="S6" s="250" t="s">
        <v>218</v>
      </c>
    </row>
    <row r="7" spans="1:19" ht="15" customHeight="1">
      <c r="A7" s="395" t="s">
        <v>219</v>
      </c>
      <c r="B7" s="395"/>
      <c r="C7" s="395"/>
      <c r="D7" s="251" t="s">
        <v>176</v>
      </c>
      <c r="E7" s="259">
        <f>F7</f>
        <v>5500</v>
      </c>
      <c r="F7" s="260">
        <v>5500</v>
      </c>
      <c r="G7" s="260"/>
      <c r="H7" s="260"/>
      <c r="I7" s="260"/>
      <c r="J7" s="260"/>
      <c r="K7" s="260"/>
      <c r="L7" s="261"/>
      <c r="M7" s="261">
        <f>F7</f>
        <v>5500</v>
      </c>
      <c r="N7" s="261">
        <f>K7</f>
        <v>0</v>
      </c>
      <c r="O7" s="261">
        <f>F7</f>
        <v>5500</v>
      </c>
      <c r="P7" s="262" t="s">
        <v>220</v>
      </c>
      <c r="Q7" s="263"/>
      <c r="R7" s="263"/>
      <c r="S7" s="263"/>
    </row>
    <row r="8" spans="1:19" ht="18" customHeight="1">
      <c r="A8" s="264"/>
      <c r="B8" s="392" t="s">
        <v>221</v>
      </c>
      <c r="C8" s="392"/>
      <c r="D8" s="266" t="s">
        <v>182</v>
      </c>
      <c r="E8" s="267">
        <f aca="true" t="shared" si="0" ref="E8:E23">F8+O8+L8</f>
        <v>15</v>
      </c>
      <c r="F8" s="260">
        <v>10</v>
      </c>
      <c r="G8" s="260"/>
      <c r="H8" s="260"/>
      <c r="I8" s="260"/>
      <c r="J8" s="260"/>
      <c r="K8" s="260"/>
      <c r="L8" s="261"/>
      <c r="M8" s="260"/>
      <c r="N8" s="261"/>
      <c r="O8" s="261">
        <v>5</v>
      </c>
      <c r="P8" s="263"/>
      <c r="Q8" s="263"/>
      <c r="R8" s="263"/>
      <c r="S8" s="263"/>
    </row>
    <row r="9" spans="1:19" ht="33.75" customHeight="1">
      <c r="A9" s="249"/>
      <c r="B9" s="392" t="s">
        <v>222</v>
      </c>
      <c r="C9" s="392"/>
      <c r="D9" s="266" t="s">
        <v>182</v>
      </c>
      <c r="E9" s="267">
        <f t="shared" si="0"/>
        <v>14190000</v>
      </c>
      <c r="F9" s="268">
        <f>F7*F8*172</f>
        <v>9460000</v>
      </c>
      <c r="G9" s="269"/>
      <c r="H9" s="269"/>
      <c r="I9" s="269"/>
      <c r="J9" s="269"/>
      <c r="K9" s="269"/>
      <c r="L9" s="270">
        <f>M9+N9</f>
        <v>0</v>
      </c>
      <c r="M9" s="268">
        <f>M7*M8*172</f>
        <v>0</v>
      </c>
      <c r="N9" s="271">
        <f>N7*N8*172</f>
        <v>0</v>
      </c>
      <c r="O9" s="271">
        <f>O7*O8*172</f>
        <v>4730000</v>
      </c>
      <c r="P9" s="263"/>
      <c r="Q9" s="263"/>
      <c r="R9" s="263"/>
      <c r="S9" s="263"/>
    </row>
    <row r="10" spans="1:19" ht="17.25" customHeight="1">
      <c r="A10" s="394" t="s">
        <v>223</v>
      </c>
      <c r="B10" s="394"/>
      <c r="C10" s="394"/>
      <c r="D10" s="251" t="s">
        <v>176</v>
      </c>
      <c r="E10" s="267">
        <f t="shared" si="0"/>
        <v>77</v>
      </c>
      <c r="F10" s="270">
        <f>F11+F13+F15+F17+F19+F21</f>
        <v>0</v>
      </c>
      <c r="G10" s="270"/>
      <c r="H10" s="270"/>
      <c r="I10" s="270"/>
      <c r="J10" s="270"/>
      <c r="K10" s="270"/>
      <c r="L10" s="270"/>
      <c r="M10" s="270">
        <f>M11+M13+M15+M17+M19+M21</f>
        <v>0</v>
      </c>
      <c r="N10" s="270"/>
      <c r="O10" s="270">
        <f>O11+O13+O15+O17+O19+O21</f>
        <v>77</v>
      </c>
      <c r="P10" s="263"/>
      <c r="Q10" s="263"/>
      <c r="R10" s="263"/>
      <c r="S10" s="263"/>
    </row>
    <row r="11" spans="1:19" ht="15" customHeight="1">
      <c r="A11" s="249"/>
      <c r="B11" s="392" t="s">
        <v>224</v>
      </c>
      <c r="C11" s="392"/>
      <c r="D11" s="251" t="s">
        <v>176</v>
      </c>
      <c r="E11" s="267">
        <f t="shared" si="0"/>
        <v>10</v>
      </c>
      <c r="F11" s="269"/>
      <c r="G11" s="269"/>
      <c r="H11" s="269"/>
      <c r="I11" s="269"/>
      <c r="J11" s="269"/>
      <c r="K11" s="269"/>
      <c r="L11" s="270"/>
      <c r="M11" s="260"/>
      <c r="N11" s="270"/>
      <c r="O11" s="270">
        <v>10</v>
      </c>
      <c r="P11" s="263"/>
      <c r="Q11" s="263"/>
      <c r="R11" s="263"/>
      <c r="S11" s="263"/>
    </row>
    <row r="12" spans="1:19" ht="18" customHeight="1">
      <c r="A12" s="249"/>
      <c r="B12" s="265"/>
      <c r="C12" s="272" t="s">
        <v>221</v>
      </c>
      <c r="D12" s="266" t="s">
        <v>182</v>
      </c>
      <c r="E12" s="267">
        <f t="shared" si="0"/>
        <v>25</v>
      </c>
      <c r="F12" s="269"/>
      <c r="G12" s="269"/>
      <c r="H12" s="269"/>
      <c r="I12" s="269"/>
      <c r="J12" s="269"/>
      <c r="K12" s="269"/>
      <c r="L12" s="270"/>
      <c r="M12" s="260"/>
      <c r="N12" s="270"/>
      <c r="O12" s="270">
        <v>25</v>
      </c>
      <c r="P12" s="263"/>
      <c r="Q12" s="263"/>
      <c r="R12" s="263"/>
      <c r="S12" s="263"/>
    </row>
    <row r="13" spans="1:19" ht="15" customHeight="1">
      <c r="A13" s="249"/>
      <c r="B13" s="392" t="s">
        <v>225</v>
      </c>
      <c r="C13" s="392"/>
      <c r="D13" s="251" t="s">
        <v>176</v>
      </c>
      <c r="E13" s="267">
        <f t="shared" si="0"/>
        <v>20</v>
      </c>
      <c r="F13" s="269"/>
      <c r="G13" s="269"/>
      <c r="H13" s="269"/>
      <c r="I13" s="269"/>
      <c r="J13" s="269"/>
      <c r="K13" s="269"/>
      <c r="L13" s="270"/>
      <c r="M13" s="260"/>
      <c r="N13" s="270"/>
      <c r="O13" s="270">
        <v>20</v>
      </c>
      <c r="P13" s="263"/>
      <c r="Q13" s="263"/>
      <c r="R13" s="263"/>
      <c r="S13" s="263"/>
    </row>
    <row r="14" spans="1:19" ht="17.25" customHeight="1">
      <c r="A14" s="249"/>
      <c r="B14" s="265"/>
      <c r="C14" s="272" t="s">
        <v>221</v>
      </c>
      <c r="D14" s="266" t="s">
        <v>182</v>
      </c>
      <c r="E14" s="267">
        <f t="shared" si="0"/>
        <v>30</v>
      </c>
      <c r="F14" s="269"/>
      <c r="G14" s="269"/>
      <c r="H14" s="269"/>
      <c r="I14" s="269"/>
      <c r="J14" s="269"/>
      <c r="K14" s="269"/>
      <c r="L14" s="270"/>
      <c r="M14" s="260"/>
      <c r="N14" s="270"/>
      <c r="O14" s="270">
        <v>30</v>
      </c>
      <c r="P14" s="263"/>
      <c r="Q14" s="263"/>
      <c r="R14" s="263"/>
      <c r="S14" s="263"/>
    </row>
    <row r="15" spans="1:19" ht="15" customHeight="1">
      <c r="A15" s="249"/>
      <c r="B15" s="392" t="s">
        <v>226</v>
      </c>
      <c r="C15" s="392"/>
      <c r="D15" s="251" t="s">
        <v>176</v>
      </c>
      <c r="E15" s="267">
        <f t="shared" si="0"/>
        <v>15</v>
      </c>
      <c r="F15" s="269"/>
      <c r="G15" s="269"/>
      <c r="H15" s="269"/>
      <c r="I15" s="269"/>
      <c r="J15" s="269"/>
      <c r="K15" s="269"/>
      <c r="L15" s="270"/>
      <c r="M15" s="260"/>
      <c r="N15" s="270"/>
      <c r="O15" s="270">
        <v>15</v>
      </c>
      <c r="P15" s="263"/>
      <c r="Q15" s="263"/>
      <c r="R15" s="263"/>
      <c r="S15" s="263"/>
    </row>
    <row r="16" spans="1:19" ht="18" customHeight="1">
      <c r="A16" s="249"/>
      <c r="B16" s="265"/>
      <c r="C16" s="272" t="s">
        <v>221</v>
      </c>
      <c r="D16" s="266" t="s">
        <v>182</v>
      </c>
      <c r="E16" s="267">
        <f t="shared" si="0"/>
        <v>25</v>
      </c>
      <c r="F16" s="269"/>
      <c r="G16" s="269"/>
      <c r="H16" s="269"/>
      <c r="I16" s="269"/>
      <c r="J16" s="269"/>
      <c r="K16" s="269"/>
      <c r="L16" s="270"/>
      <c r="M16" s="260"/>
      <c r="N16" s="270"/>
      <c r="O16" s="270">
        <v>25</v>
      </c>
      <c r="P16" s="263"/>
      <c r="Q16" s="263"/>
      <c r="R16" s="263"/>
      <c r="S16" s="263"/>
    </row>
    <row r="17" spans="1:19" ht="15" customHeight="1">
      <c r="A17" s="249"/>
      <c r="B17" s="392" t="s">
        <v>227</v>
      </c>
      <c r="C17" s="392"/>
      <c r="D17" s="251" t="s">
        <v>176</v>
      </c>
      <c r="E17" s="267">
        <f t="shared" si="0"/>
        <v>17</v>
      </c>
      <c r="F17" s="269"/>
      <c r="G17" s="269"/>
      <c r="H17" s="269"/>
      <c r="I17" s="269"/>
      <c r="J17" s="269"/>
      <c r="K17" s="269"/>
      <c r="L17" s="270"/>
      <c r="M17" s="260"/>
      <c r="N17" s="270"/>
      <c r="O17" s="270">
        <v>17</v>
      </c>
      <c r="P17" s="263"/>
      <c r="Q17" s="263"/>
      <c r="R17" s="263"/>
      <c r="S17" s="263"/>
    </row>
    <row r="18" spans="1:19" ht="16.5" customHeight="1">
      <c r="A18" s="249"/>
      <c r="B18" s="265"/>
      <c r="C18" s="272" t="s">
        <v>221</v>
      </c>
      <c r="D18" s="266" t="s">
        <v>182</v>
      </c>
      <c r="E18" s="267">
        <f t="shared" si="0"/>
        <v>30</v>
      </c>
      <c r="F18" s="269"/>
      <c r="G18" s="269"/>
      <c r="H18" s="269"/>
      <c r="I18" s="269"/>
      <c r="J18" s="269"/>
      <c r="K18" s="269"/>
      <c r="L18" s="270"/>
      <c r="M18" s="260"/>
      <c r="N18" s="270"/>
      <c r="O18" s="270">
        <v>30</v>
      </c>
      <c r="P18" s="263"/>
      <c r="Q18" s="263"/>
      <c r="R18" s="263"/>
      <c r="S18" s="263"/>
    </row>
    <row r="19" spans="1:19" ht="27.75" customHeight="1">
      <c r="A19" s="249"/>
      <c r="B19" s="392" t="s">
        <v>228</v>
      </c>
      <c r="C19" s="392"/>
      <c r="D19" s="251" t="s">
        <v>176</v>
      </c>
      <c r="E19" s="267">
        <f t="shared" si="0"/>
        <v>13</v>
      </c>
      <c r="F19" s="269"/>
      <c r="G19" s="269"/>
      <c r="H19" s="269"/>
      <c r="I19" s="269"/>
      <c r="J19" s="269"/>
      <c r="K19" s="269"/>
      <c r="L19" s="270"/>
      <c r="M19" s="260"/>
      <c r="N19" s="270"/>
      <c r="O19" s="270">
        <v>13</v>
      </c>
      <c r="P19" s="263"/>
      <c r="Q19" s="263"/>
      <c r="R19" s="263"/>
      <c r="S19" s="263"/>
    </row>
    <row r="20" spans="1:19" ht="16.5" customHeight="1">
      <c r="A20" s="249"/>
      <c r="B20" s="265"/>
      <c r="C20" s="272" t="s">
        <v>221</v>
      </c>
      <c r="D20" s="266" t="s">
        <v>182</v>
      </c>
      <c r="E20" s="267">
        <f t="shared" si="0"/>
        <v>30</v>
      </c>
      <c r="F20" s="269"/>
      <c r="G20" s="269"/>
      <c r="H20" s="269"/>
      <c r="I20" s="269"/>
      <c r="J20" s="269"/>
      <c r="K20" s="269"/>
      <c r="L20" s="270"/>
      <c r="M20" s="260"/>
      <c r="N20" s="270"/>
      <c r="O20" s="270">
        <v>30</v>
      </c>
      <c r="P20" s="263"/>
      <c r="Q20" s="263"/>
      <c r="R20" s="263"/>
      <c r="S20" s="263"/>
    </row>
    <row r="21" spans="1:19" ht="15" customHeight="1">
      <c r="A21" s="249"/>
      <c r="B21" s="392" t="s">
        <v>229</v>
      </c>
      <c r="C21" s="392"/>
      <c r="D21" s="251" t="s">
        <v>176</v>
      </c>
      <c r="E21" s="267">
        <f t="shared" si="0"/>
        <v>2</v>
      </c>
      <c r="F21" s="269"/>
      <c r="G21" s="269"/>
      <c r="H21" s="269"/>
      <c r="I21" s="269"/>
      <c r="J21" s="269"/>
      <c r="K21" s="269"/>
      <c r="L21" s="270"/>
      <c r="M21" s="260"/>
      <c r="N21" s="270"/>
      <c r="O21" s="270">
        <v>2</v>
      </c>
      <c r="P21" s="263"/>
      <c r="Q21" s="263"/>
      <c r="R21" s="263"/>
      <c r="S21" s="263"/>
    </row>
    <row r="22" spans="1:19" ht="15.75" customHeight="1">
      <c r="A22" s="249"/>
      <c r="B22" s="265"/>
      <c r="C22" s="272" t="s">
        <v>221</v>
      </c>
      <c r="D22" s="266" t="s">
        <v>182</v>
      </c>
      <c r="E22" s="267">
        <f t="shared" si="0"/>
        <v>30</v>
      </c>
      <c r="F22" s="269"/>
      <c r="G22" s="269"/>
      <c r="H22" s="269"/>
      <c r="I22" s="269"/>
      <c r="J22" s="269"/>
      <c r="K22" s="269"/>
      <c r="L22" s="270"/>
      <c r="M22" s="260"/>
      <c r="N22" s="270"/>
      <c r="O22" s="270">
        <v>30</v>
      </c>
      <c r="P22" s="263"/>
      <c r="Q22" s="263"/>
      <c r="R22" s="263"/>
      <c r="S22" s="263"/>
    </row>
    <row r="23" spans="1:19" ht="37.5" customHeight="1">
      <c r="A23" s="273"/>
      <c r="B23" s="393" t="s">
        <v>230</v>
      </c>
      <c r="C23" s="393"/>
      <c r="D23" s="266" t="s">
        <v>182</v>
      </c>
      <c r="E23" s="267">
        <f t="shared" si="0"/>
        <v>375820</v>
      </c>
      <c r="F23" s="274">
        <f>(F11*F12+F13*F14+F15*F16+F17*F18+F19*F20+F21*F22)*172</f>
        <v>0</v>
      </c>
      <c r="G23" s="275"/>
      <c r="H23" s="275"/>
      <c r="I23" s="275"/>
      <c r="J23" s="275"/>
      <c r="K23" s="275"/>
      <c r="L23" s="275"/>
      <c r="M23" s="274">
        <f>(M11*M12+M13*M14+M15*M16+M17*M18+M19*M20+M21*M22)*172</f>
        <v>0</v>
      </c>
      <c r="N23" s="274">
        <f>(N11*N12+N13*N14+N15*N16+N17*N18+N19*N20+N21*N22)*172</f>
        <v>0</v>
      </c>
      <c r="O23" s="274">
        <f>(O11*O12+O13*O14+O15*O16+O17*O18+O19*O20+O21*O22)*172</f>
        <v>375820</v>
      </c>
      <c r="P23" s="263"/>
      <c r="Q23" s="263"/>
      <c r="R23" s="263"/>
      <c r="S23" s="263"/>
    </row>
    <row r="24" spans="1:19" ht="44.25" customHeight="1">
      <c r="A24" s="273"/>
      <c r="B24" s="273"/>
      <c r="C24" s="272" t="s">
        <v>231</v>
      </c>
      <c r="D24" s="251" t="s">
        <v>182</v>
      </c>
      <c r="E24" s="276">
        <f>IF(E10=0,0,IF(E23=0,0,E23/E10/172))</f>
        <v>28.376623376623378</v>
      </c>
      <c r="F24" s="276">
        <f>IF(F10=0,0,IF(F23=0,0,F23/F10/172))</f>
        <v>0</v>
      </c>
      <c r="G24" s="277"/>
      <c r="H24" s="277"/>
      <c r="I24" s="277"/>
      <c r="J24" s="277"/>
      <c r="K24" s="277"/>
      <c r="L24" s="277"/>
      <c r="M24" s="276">
        <f>IF(M10=0,0,IF(M23=0,0,M23/M10/172))</f>
        <v>0</v>
      </c>
      <c r="N24" s="276">
        <f>IF(N10=0,0,IF(N23=0,0,N23/N10/172))</f>
        <v>0</v>
      </c>
      <c r="O24" s="276">
        <f>IF(O10=0,0,IF(O23=0,0,O23/O10/172))</f>
        <v>28.376623376623378</v>
      </c>
      <c r="P24" s="263"/>
      <c r="Q24" s="263"/>
      <c r="R24" s="263"/>
      <c r="S24" s="263"/>
    </row>
    <row r="25" spans="1:19" ht="15" customHeight="1">
      <c r="A25" s="394" t="s">
        <v>232</v>
      </c>
      <c r="B25" s="394"/>
      <c r="C25" s="394"/>
      <c r="D25" s="266" t="s">
        <v>182</v>
      </c>
      <c r="E25" s="278">
        <f>F25+O25+L25</f>
        <v>14565820</v>
      </c>
      <c r="F25" s="276">
        <f>F23+F9</f>
        <v>9460000</v>
      </c>
      <c r="G25" s="279"/>
      <c r="H25" s="279"/>
      <c r="I25" s="279"/>
      <c r="J25" s="279"/>
      <c r="K25" s="279"/>
      <c r="L25" s="279"/>
      <c r="M25" s="276">
        <f>M23+M9</f>
        <v>0</v>
      </c>
      <c r="N25" s="276">
        <f>N23+N9</f>
        <v>0</v>
      </c>
      <c r="O25" s="276">
        <f>O23+O9</f>
        <v>5105820</v>
      </c>
      <c r="P25" s="263"/>
      <c r="Q25" s="263"/>
      <c r="R25" s="263"/>
      <c r="S25" s="263"/>
    </row>
    <row r="26" spans="1:19" ht="25.5" customHeight="1">
      <c r="A26" s="273"/>
      <c r="B26" s="391" t="s">
        <v>233</v>
      </c>
      <c r="C26" s="391"/>
      <c r="D26" s="251" t="s">
        <v>182</v>
      </c>
      <c r="E26" s="276">
        <f>IF(E7=0,0,IF(E25=0,0,(E25/E7)))</f>
        <v>2648.3309090909092</v>
      </c>
      <c r="F26" s="276">
        <f>IF(F7=0,0,IF(F25=0,0,(F25/F7)))</f>
        <v>1720</v>
      </c>
      <c r="G26" s="279"/>
      <c r="H26" s="279"/>
      <c r="I26" s="279"/>
      <c r="J26" s="279"/>
      <c r="K26" s="279"/>
      <c r="L26" s="279"/>
      <c r="M26" s="276">
        <f>IF(M7=0,0,IF(M25=0,0,(M25/M7)))</f>
        <v>0</v>
      </c>
      <c r="N26" s="276">
        <f>IF(N7=0,0,IF(N25=0,0,(N25/N7)))</f>
        <v>0</v>
      </c>
      <c r="O26" s="276">
        <f>IF(O7=0,0,IF(O25=0,0,(O25/O7)))</f>
        <v>928.3309090909091</v>
      </c>
      <c r="P26" s="263"/>
      <c r="Q26" s="263"/>
      <c r="R26" s="263"/>
      <c r="S26" s="263"/>
    </row>
    <row r="27" spans="1:19" ht="42" customHeight="1">
      <c r="A27" s="273"/>
      <c r="B27" s="391" t="s">
        <v>231</v>
      </c>
      <c r="C27" s="391"/>
      <c r="D27" s="251" t="s">
        <v>182</v>
      </c>
      <c r="E27" s="276">
        <f>E26/172</f>
        <v>15.397272727272728</v>
      </c>
      <c r="F27" s="276">
        <f>F26/172</f>
        <v>10</v>
      </c>
      <c r="G27" s="280"/>
      <c r="H27" s="280"/>
      <c r="I27" s="280"/>
      <c r="J27" s="280"/>
      <c r="K27" s="280"/>
      <c r="L27" s="280"/>
      <c r="M27" s="276">
        <f>M26/172</f>
        <v>0</v>
      </c>
      <c r="N27" s="276">
        <f>N26/172</f>
        <v>0</v>
      </c>
      <c r="O27" s="276">
        <f>O26/172</f>
        <v>5.397272727272727</v>
      </c>
      <c r="P27" s="263"/>
      <c r="Q27" s="263"/>
      <c r="R27" s="263"/>
      <c r="S27" s="263"/>
    </row>
  </sheetData>
  <sheetProtection selectLockedCells="1" selectUnlockedCells="1"/>
  <mergeCells count="20">
    <mergeCell ref="A4:C5"/>
    <mergeCell ref="D4:D5"/>
    <mergeCell ref="E4:E5"/>
    <mergeCell ref="F4:K4"/>
    <mergeCell ref="L4:N4"/>
    <mergeCell ref="O4:S4"/>
    <mergeCell ref="A7:C7"/>
    <mergeCell ref="B8:C8"/>
    <mergeCell ref="B9:C9"/>
    <mergeCell ref="A10:C10"/>
    <mergeCell ref="B11:C11"/>
    <mergeCell ref="B13:C13"/>
    <mergeCell ref="B26:C26"/>
    <mergeCell ref="B27:C27"/>
    <mergeCell ref="B15:C15"/>
    <mergeCell ref="B17:C17"/>
    <mergeCell ref="B19:C19"/>
    <mergeCell ref="B21:C21"/>
    <mergeCell ref="B23:C23"/>
    <mergeCell ref="A25:C25"/>
  </mergeCells>
  <printOptions/>
  <pageMargins left="0.25972222222222224" right="0.1597222222222222" top="0.35" bottom="0.7479166666666667" header="0.5118055555555555" footer="0.5118055555555555"/>
  <pageSetup fitToHeight="1" fitToWidth="1" horizontalDpi="300" verticalDpi="3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 outlineLevelCol="1"/>
  <cols>
    <col min="1" max="1" width="3.8515625" style="225" customWidth="1"/>
    <col min="2" max="2" width="5.00390625" style="281" customWidth="1"/>
    <col min="3" max="3" width="46.57421875" style="281" customWidth="1"/>
    <col min="4" max="4" width="6.28125" style="225" customWidth="1"/>
    <col min="5" max="5" width="17.8515625" style="225" customWidth="1"/>
    <col min="6" max="10" width="0" style="225" hidden="1" customWidth="1" outlineLevel="1"/>
    <col min="11" max="11" width="19.57421875" style="225" customWidth="1"/>
    <col min="12" max="16" width="0" style="225" hidden="1" customWidth="1" outlineLevel="1"/>
    <col min="17" max="17" width="13.8515625" style="225" customWidth="1"/>
    <col min="18" max="22" width="0" style="225" hidden="1" customWidth="1" outlineLevel="1"/>
    <col min="23" max="23" width="16.00390625" style="225" customWidth="1"/>
    <col min="24" max="16384" width="9.140625" style="225" customWidth="1"/>
  </cols>
  <sheetData>
    <row r="1" spans="1:3" s="285" customFormat="1" ht="14.25">
      <c r="A1" s="282"/>
      <c r="B1" s="283" t="s">
        <v>234</v>
      </c>
      <c r="C1" s="284"/>
    </row>
    <row r="2" ht="26.25" hidden="1">
      <c r="C2" s="286" t="s">
        <v>235</v>
      </c>
    </row>
    <row r="3" spans="1:22" s="281" customFormat="1" ht="18">
      <c r="A3" s="287" t="s">
        <v>187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9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23" ht="60" customHeight="1">
      <c r="A4" s="405"/>
      <c r="B4" s="405"/>
      <c r="C4" s="405"/>
      <c r="D4" s="406" t="s">
        <v>170</v>
      </c>
      <c r="E4" s="406" t="s">
        <v>172</v>
      </c>
      <c r="F4" s="406"/>
      <c r="G4" s="406"/>
      <c r="H4" s="406"/>
      <c r="I4" s="406"/>
      <c r="J4" s="406"/>
      <c r="K4" s="406" t="s">
        <v>189</v>
      </c>
      <c r="L4" s="406"/>
      <c r="M4" s="406"/>
      <c r="N4" s="406"/>
      <c r="O4" s="406"/>
      <c r="P4" s="406"/>
      <c r="Q4" s="406" t="s">
        <v>174</v>
      </c>
      <c r="R4" s="406"/>
      <c r="S4" s="406"/>
      <c r="T4" s="406"/>
      <c r="U4" s="406"/>
      <c r="V4" s="406"/>
      <c r="W4" s="407" t="s">
        <v>5</v>
      </c>
    </row>
    <row r="5" spans="1:23" ht="72">
      <c r="A5" s="405"/>
      <c r="B5" s="405"/>
      <c r="C5" s="405"/>
      <c r="D5" s="406"/>
      <c r="E5" s="291" t="s">
        <v>171</v>
      </c>
      <c r="F5" s="291" t="s">
        <v>190</v>
      </c>
      <c r="G5" s="291" t="s">
        <v>191</v>
      </c>
      <c r="H5" s="291" t="s">
        <v>192</v>
      </c>
      <c r="I5" s="291" t="s">
        <v>193</v>
      </c>
      <c r="J5" s="291" t="s">
        <v>194</v>
      </c>
      <c r="K5" s="291" t="s">
        <v>171</v>
      </c>
      <c r="L5" s="291" t="s">
        <v>190</v>
      </c>
      <c r="M5" s="291" t="s">
        <v>191</v>
      </c>
      <c r="N5" s="291" t="s">
        <v>192</v>
      </c>
      <c r="O5" s="291" t="s">
        <v>193</v>
      </c>
      <c r="P5" s="291" t="s">
        <v>194</v>
      </c>
      <c r="Q5" s="291" t="s">
        <v>171</v>
      </c>
      <c r="R5" s="291" t="s">
        <v>190</v>
      </c>
      <c r="S5" s="291" t="s">
        <v>191</v>
      </c>
      <c r="T5" s="291" t="s">
        <v>192</v>
      </c>
      <c r="U5" s="291" t="s">
        <v>193</v>
      </c>
      <c r="V5" s="291" t="s">
        <v>194</v>
      </c>
      <c r="W5" s="407"/>
    </row>
    <row r="6" spans="1:23" ht="14.25" customHeight="1">
      <c r="A6" s="403" t="s">
        <v>236</v>
      </c>
      <c r="B6" s="403"/>
      <c r="C6" s="403"/>
      <c r="D6" s="292" t="s">
        <v>176</v>
      </c>
      <c r="E6" s="293">
        <v>4600</v>
      </c>
      <c r="F6" s="293"/>
      <c r="G6" s="293"/>
      <c r="H6" s="293"/>
      <c r="I6" s="293"/>
      <c r="J6" s="293"/>
      <c r="K6" s="293">
        <f>E6</f>
        <v>4600</v>
      </c>
      <c r="L6" s="293"/>
      <c r="M6" s="293"/>
      <c r="N6" s="293"/>
      <c r="O6" s="293"/>
      <c r="P6" s="293"/>
      <c r="Q6" s="293">
        <f>E6</f>
        <v>4600</v>
      </c>
      <c r="R6" s="293"/>
      <c r="S6" s="293"/>
      <c r="T6" s="293"/>
      <c r="U6" s="293"/>
      <c r="V6" s="293"/>
      <c r="W6" s="294">
        <f>E6+K6+Q6</f>
        <v>13800</v>
      </c>
    </row>
    <row r="7" spans="1:23" ht="14.25" customHeight="1">
      <c r="A7" s="295"/>
      <c r="B7" s="404" t="s">
        <v>221</v>
      </c>
      <c r="C7" s="404"/>
      <c r="D7" s="297" t="s">
        <v>182</v>
      </c>
      <c r="E7" s="298">
        <v>9.5</v>
      </c>
      <c r="F7" s="298"/>
      <c r="G7" s="298"/>
      <c r="H7" s="298"/>
      <c r="I7" s="298"/>
      <c r="J7" s="298"/>
      <c r="K7" s="298">
        <f>SUM(L7:P7)</f>
        <v>0</v>
      </c>
      <c r="L7" s="298"/>
      <c r="M7" s="298"/>
      <c r="N7" s="298"/>
      <c r="O7" s="298"/>
      <c r="P7" s="298"/>
      <c r="Q7" s="298">
        <f>SUM(R7:V7)</f>
        <v>0</v>
      </c>
      <c r="R7" s="298"/>
      <c r="S7" s="298"/>
      <c r="T7" s="298"/>
      <c r="U7" s="298"/>
      <c r="V7" s="298"/>
      <c r="W7" s="294">
        <f aca="true" t="shared" si="0" ref="W7:W22">E7+K7+Q7</f>
        <v>9.5</v>
      </c>
    </row>
    <row r="8" spans="1:23" ht="14.25" customHeight="1">
      <c r="A8" s="290"/>
      <c r="B8" s="404" t="s">
        <v>222</v>
      </c>
      <c r="C8" s="404"/>
      <c r="D8" s="297" t="s">
        <v>182</v>
      </c>
      <c r="E8" s="299">
        <f>E6*E7*172</f>
        <v>7516400</v>
      </c>
      <c r="F8" s="300"/>
      <c r="G8" s="300"/>
      <c r="H8" s="300"/>
      <c r="I8" s="300"/>
      <c r="J8" s="300"/>
      <c r="K8" s="299">
        <f>K6*K7*172</f>
        <v>0</v>
      </c>
      <c r="L8" s="300"/>
      <c r="M8" s="300"/>
      <c r="N8" s="300"/>
      <c r="O8" s="300"/>
      <c r="P8" s="300"/>
      <c r="Q8" s="299">
        <f>Q6*Q7*172</f>
        <v>0</v>
      </c>
      <c r="R8" s="300"/>
      <c r="S8" s="300"/>
      <c r="T8" s="300"/>
      <c r="U8" s="300"/>
      <c r="V8" s="300"/>
      <c r="W8" s="301">
        <f t="shared" si="0"/>
        <v>7516400</v>
      </c>
    </row>
    <row r="9" spans="1:23" ht="14.25" customHeight="1">
      <c r="A9" s="402" t="s">
        <v>223</v>
      </c>
      <c r="B9" s="402"/>
      <c r="C9" s="402"/>
      <c r="D9" s="292" t="s">
        <v>176</v>
      </c>
      <c r="E9" s="302">
        <f>E10+E12+E14+E16+E18+E20</f>
        <v>0</v>
      </c>
      <c r="F9" s="300"/>
      <c r="G9" s="300"/>
      <c r="H9" s="300"/>
      <c r="I9" s="300"/>
      <c r="J9" s="300"/>
      <c r="K9" s="302">
        <v>900</v>
      </c>
      <c r="L9" s="300"/>
      <c r="M9" s="300"/>
      <c r="N9" s="300"/>
      <c r="O9" s="300"/>
      <c r="P9" s="300"/>
      <c r="Q9" s="302">
        <f>Q10+Q12+Q14+Q16+Q18+Q20</f>
        <v>0</v>
      </c>
      <c r="R9" s="300"/>
      <c r="S9" s="300"/>
      <c r="T9" s="300"/>
      <c r="U9" s="300"/>
      <c r="V9" s="300"/>
      <c r="W9" s="294">
        <f t="shared" si="0"/>
        <v>900</v>
      </c>
    </row>
    <row r="10" spans="1:23" ht="14.25" customHeight="1" hidden="1">
      <c r="A10" s="290"/>
      <c r="B10" s="400" t="s">
        <v>224</v>
      </c>
      <c r="C10" s="400"/>
      <c r="D10" s="292" t="s">
        <v>176</v>
      </c>
      <c r="E10" s="298">
        <f>SUM(F10:J10)</f>
        <v>0</v>
      </c>
      <c r="F10" s="302"/>
      <c r="G10" s="302"/>
      <c r="H10" s="302"/>
      <c r="I10" s="302"/>
      <c r="J10" s="302"/>
      <c r="K10" s="298">
        <f>SUM(L10:P10)</f>
        <v>0</v>
      </c>
      <c r="L10" s="302"/>
      <c r="M10" s="302"/>
      <c r="N10" s="302"/>
      <c r="O10" s="302"/>
      <c r="P10" s="302"/>
      <c r="Q10" s="298">
        <f>SUM(R10:V10)</f>
        <v>0</v>
      </c>
      <c r="R10" s="302"/>
      <c r="S10" s="302"/>
      <c r="T10" s="302"/>
      <c r="U10" s="302"/>
      <c r="V10" s="302"/>
      <c r="W10" s="294">
        <f t="shared" si="0"/>
        <v>0</v>
      </c>
    </row>
    <row r="11" spans="1:23" ht="24" hidden="1">
      <c r="A11" s="290"/>
      <c r="B11" s="296"/>
      <c r="C11" s="303" t="s">
        <v>221</v>
      </c>
      <c r="D11" s="297" t="s">
        <v>182</v>
      </c>
      <c r="E11" s="298">
        <f aca="true" t="shared" si="1" ref="E11:E20">SUM(F11:J11)</f>
        <v>0</v>
      </c>
      <c r="F11" s="302"/>
      <c r="G11" s="302"/>
      <c r="H11" s="302"/>
      <c r="I11" s="302"/>
      <c r="J11" s="302"/>
      <c r="K11" s="298">
        <f aca="true" t="shared" si="2" ref="K11:K20">SUM(L11:P11)</f>
        <v>0</v>
      </c>
      <c r="L11" s="302"/>
      <c r="M11" s="302"/>
      <c r="N11" s="302"/>
      <c r="O11" s="302"/>
      <c r="P11" s="302"/>
      <c r="Q11" s="298">
        <f aca="true" t="shared" si="3" ref="Q11:Q20">SUM(R11:V11)</f>
        <v>0</v>
      </c>
      <c r="R11" s="302"/>
      <c r="S11" s="302"/>
      <c r="T11" s="302"/>
      <c r="U11" s="302"/>
      <c r="V11" s="302"/>
      <c r="W11" s="294">
        <f t="shared" si="0"/>
        <v>0</v>
      </c>
    </row>
    <row r="12" spans="1:23" ht="14.25" customHeight="1" hidden="1">
      <c r="A12" s="290"/>
      <c r="B12" s="400" t="s">
        <v>225</v>
      </c>
      <c r="C12" s="400"/>
      <c r="D12" s="292" t="s">
        <v>176</v>
      </c>
      <c r="E12" s="298">
        <f t="shared" si="1"/>
        <v>0</v>
      </c>
      <c r="F12" s="302"/>
      <c r="G12" s="302"/>
      <c r="H12" s="302"/>
      <c r="I12" s="302"/>
      <c r="J12" s="302"/>
      <c r="K12" s="298">
        <f t="shared" si="2"/>
        <v>0</v>
      </c>
      <c r="L12" s="302"/>
      <c r="M12" s="302"/>
      <c r="N12" s="302"/>
      <c r="O12" s="302"/>
      <c r="P12" s="302"/>
      <c r="Q12" s="298">
        <f t="shared" si="3"/>
        <v>0</v>
      </c>
      <c r="R12" s="302"/>
      <c r="S12" s="302"/>
      <c r="T12" s="302"/>
      <c r="U12" s="302"/>
      <c r="V12" s="302"/>
      <c r="W12" s="294">
        <f t="shared" si="0"/>
        <v>0</v>
      </c>
    </row>
    <row r="13" spans="1:23" ht="24" hidden="1">
      <c r="A13" s="290"/>
      <c r="B13" s="296"/>
      <c r="C13" s="303" t="s">
        <v>221</v>
      </c>
      <c r="D13" s="297" t="s">
        <v>182</v>
      </c>
      <c r="E13" s="298">
        <f>SUM(F13:J13)</f>
        <v>0</v>
      </c>
      <c r="F13" s="302"/>
      <c r="G13" s="302"/>
      <c r="H13" s="302"/>
      <c r="I13" s="302"/>
      <c r="J13" s="302"/>
      <c r="K13" s="298">
        <f>SUM(L13:P13)</f>
        <v>0</v>
      </c>
      <c r="L13" s="302"/>
      <c r="M13" s="302"/>
      <c r="N13" s="302"/>
      <c r="O13" s="302"/>
      <c r="P13" s="302"/>
      <c r="Q13" s="298">
        <f>SUM(R13:V13)</f>
        <v>0</v>
      </c>
      <c r="R13" s="302"/>
      <c r="S13" s="302"/>
      <c r="T13" s="302"/>
      <c r="U13" s="302"/>
      <c r="V13" s="302"/>
      <c r="W13" s="294">
        <f t="shared" si="0"/>
        <v>0</v>
      </c>
    </row>
    <row r="14" spans="1:23" ht="14.25" customHeight="1" hidden="1">
      <c r="A14" s="290"/>
      <c r="B14" s="400" t="s">
        <v>226</v>
      </c>
      <c r="C14" s="400"/>
      <c r="D14" s="292" t="s">
        <v>176</v>
      </c>
      <c r="E14" s="298">
        <f t="shared" si="1"/>
        <v>0</v>
      </c>
      <c r="F14" s="302"/>
      <c r="G14" s="302"/>
      <c r="H14" s="302"/>
      <c r="I14" s="302"/>
      <c r="J14" s="302"/>
      <c r="K14" s="298">
        <f t="shared" si="2"/>
        <v>0</v>
      </c>
      <c r="L14" s="302"/>
      <c r="M14" s="302"/>
      <c r="N14" s="302"/>
      <c r="O14" s="302"/>
      <c r="P14" s="302"/>
      <c r="Q14" s="298">
        <f t="shared" si="3"/>
        <v>0</v>
      </c>
      <c r="R14" s="302"/>
      <c r="S14" s="302"/>
      <c r="T14" s="302"/>
      <c r="U14" s="302"/>
      <c r="V14" s="302"/>
      <c r="W14" s="294">
        <f t="shared" si="0"/>
        <v>0</v>
      </c>
    </row>
    <row r="15" spans="1:23" ht="24" hidden="1">
      <c r="A15" s="290"/>
      <c r="B15" s="296"/>
      <c r="C15" s="303" t="s">
        <v>221</v>
      </c>
      <c r="D15" s="297" t="s">
        <v>182</v>
      </c>
      <c r="E15" s="298">
        <f t="shared" si="1"/>
        <v>0</v>
      </c>
      <c r="F15" s="302"/>
      <c r="G15" s="302"/>
      <c r="H15" s="302"/>
      <c r="I15" s="302"/>
      <c r="J15" s="302"/>
      <c r="K15" s="298">
        <f t="shared" si="2"/>
        <v>0</v>
      </c>
      <c r="L15" s="302"/>
      <c r="M15" s="302"/>
      <c r="N15" s="302"/>
      <c r="O15" s="302"/>
      <c r="P15" s="302"/>
      <c r="Q15" s="298">
        <f t="shared" si="3"/>
        <v>0</v>
      </c>
      <c r="R15" s="302"/>
      <c r="S15" s="302"/>
      <c r="T15" s="302"/>
      <c r="U15" s="302"/>
      <c r="V15" s="302"/>
      <c r="W15" s="294">
        <f t="shared" si="0"/>
        <v>0</v>
      </c>
    </row>
    <row r="16" spans="1:23" ht="14.25" customHeight="1" hidden="1">
      <c r="A16" s="290"/>
      <c r="B16" s="400" t="s">
        <v>227</v>
      </c>
      <c r="C16" s="400"/>
      <c r="D16" s="292" t="s">
        <v>176</v>
      </c>
      <c r="E16" s="298">
        <f t="shared" si="1"/>
        <v>0</v>
      </c>
      <c r="F16" s="302"/>
      <c r="G16" s="302"/>
      <c r="H16" s="302"/>
      <c r="I16" s="302"/>
      <c r="J16" s="302"/>
      <c r="K16" s="298">
        <f t="shared" si="2"/>
        <v>0</v>
      </c>
      <c r="L16" s="302"/>
      <c r="M16" s="302"/>
      <c r="N16" s="302"/>
      <c r="O16" s="302"/>
      <c r="P16" s="302"/>
      <c r="Q16" s="298">
        <f t="shared" si="3"/>
        <v>0</v>
      </c>
      <c r="R16" s="302"/>
      <c r="S16" s="302"/>
      <c r="T16" s="302"/>
      <c r="U16" s="302"/>
      <c r="V16" s="302"/>
      <c r="W16" s="294">
        <f t="shared" si="0"/>
        <v>0</v>
      </c>
    </row>
    <row r="17" spans="1:23" ht="24" hidden="1">
      <c r="A17" s="290"/>
      <c r="B17" s="296"/>
      <c r="C17" s="303" t="s">
        <v>221</v>
      </c>
      <c r="D17" s="297" t="s">
        <v>182</v>
      </c>
      <c r="E17" s="298">
        <f>SUM(F17:J17)</f>
        <v>0</v>
      </c>
      <c r="F17" s="302"/>
      <c r="G17" s="302"/>
      <c r="H17" s="302"/>
      <c r="I17" s="302"/>
      <c r="J17" s="302"/>
      <c r="K17" s="298">
        <f>SUM(L17:P17)</f>
        <v>0</v>
      </c>
      <c r="L17" s="302"/>
      <c r="M17" s="302"/>
      <c r="N17" s="302"/>
      <c r="O17" s="302"/>
      <c r="P17" s="302"/>
      <c r="Q17" s="298">
        <f>SUM(R17:V17)</f>
        <v>0</v>
      </c>
      <c r="R17" s="302"/>
      <c r="S17" s="302"/>
      <c r="T17" s="302"/>
      <c r="U17" s="302"/>
      <c r="V17" s="302"/>
      <c r="W17" s="294">
        <f t="shared" si="0"/>
        <v>0</v>
      </c>
    </row>
    <row r="18" spans="1:23" ht="14.25" customHeight="1" hidden="1">
      <c r="A18" s="290"/>
      <c r="B18" s="400" t="s">
        <v>228</v>
      </c>
      <c r="C18" s="400"/>
      <c r="D18" s="292" t="s">
        <v>176</v>
      </c>
      <c r="E18" s="298">
        <f t="shared" si="1"/>
        <v>0</v>
      </c>
      <c r="F18" s="302"/>
      <c r="G18" s="302"/>
      <c r="H18" s="302"/>
      <c r="I18" s="302"/>
      <c r="J18" s="302"/>
      <c r="K18" s="298">
        <f t="shared" si="2"/>
        <v>0</v>
      </c>
      <c r="L18" s="302"/>
      <c r="M18" s="302"/>
      <c r="N18" s="302"/>
      <c r="O18" s="302"/>
      <c r="P18" s="302"/>
      <c r="Q18" s="298">
        <f t="shared" si="3"/>
        <v>0</v>
      </c>
      <c r="R18" s="302"/>
      <c r="S18" s="302"/>
      <c r="T18" s="302"/>
      <c r="U18" s="302"/>
      <c r="V18" s="302"/>
      <c r="W18" s="294">
        <f t="shared" si="0"/>
        <v>0</v>
      </c>
    </row>
    <row r="19" spans="1:23" ht="24" hidden="1">
      <c r="A19" s="290"/>
      <c r="B19" s="296"/>
      <c r="C19" s="303" t="s">
        <v>221</v>
      </c>
      <c r="D19" s="297" t="s">
        <v>182</v>
      </c>
      <c r="E19" s="298">
        <f t="shared" si="1"/>
        <v>0</v>
      </c>
      <c r="F19" s="302"/>
      <c r="G19" s="302"/>
      <c r="H19" s="302"/>
      <c r="I19" s="302"/>
      <c r="J19" s="302"/>
      <c r="K19" s="298">
        <f t="shared" si="2"/>
        <v>0</v>
      </c>
      <c r="L19" s="302"/>
      <c r="M19" s="302"/>
      <c r="N19" s="302"/>
      <c r="O19" s="302"/>
      <c r="P19" s="302"/>
      <c r="Q19" s="298">
        <f t="shared" si="3"/>
        <v>0</v>
      </c>
      <c r="R19" s="302"/>
      <c r="S19" s="302"/>
      <c r="T19" s="302"/>
      <c r="U19" s="302"/>
      <c r="V19" s="302"/>
      <c r="W19" s="294">
        <f t="shared" si="0"/>
        <v>0</v>
      </c>
    </row>
    <row r="20" spans="1:23" ht="14.25" customHeight="1" hidden="1">
      <c r="A20" s="290"/>
      <c r="B20" s="400" t="s">
        <v>237</v>
      </c>
      <c r="C20" s="400"/>
      <c r="D20" s="292" t="s">
        <v>176</v>
      </c>
      <c r="E20" s="298">
        <f t="shared" si="1"/>
        <v>0</v>
      </c>
      <c r="F20" s="302"/>
      <c r="G20" s="302"/>
      <c r="H20" s="302"/>
      <c r="I20" s="302"/>
      <c r="J20" s="302"/>
      <c r="K20" s="298">
        <f t="shared" si="2"/>
        <v>0</v>
      </c>
      <c r="L20" s="302"/>
      <c r="M20" s="302"/>
      <c r="N20" s="302"/>
      <c r="O20" s="302"/>
      <c r="P20" s="302"/>
      <c r="Q20" s="298">
        <f t="shared" si="3"/>
        <v>0</v>
      </c>
      <c r="R20" s="302"/>
      <c r="S20" s="302"/>
      <c r="T20" s="302"/>
      <c r="U20" s="302"/>
      <c r="V20" s="302"/>
      <c r="W20" s="294">
        <f t="shared" si="0"/>
        <v>0</v>
      </c>
    </row>
    <row r="21" spans="1:23" ht="24" hidden="1">
      <c r="A21" s="290"/>
      <c r="B21" s="296"/>
      <c r="C21" s="303" t="s">
        <v>221</v>
      </c>
      <c r="D21" s="297" t="s">
        <v>182</v>
      </c>
      <c r="E21" s="298">
        <f>SUM(F21:J21)</f>
        <v>0</v>
      </c>
      <c r="F21" s="302"/>
      <c r="G21" s="302"/>
      <c r="H21" s="302"/>
      <c r="I21" s="302"/>
      <c r="J21" s="302"/>
      <c r="K21" s="298">
        <f>SUM(L21:P21)</f>
        <v>0</v>
      </c>
      <c r="L21" s="302"/>
      <c r="M21" s="302"/>
      <c r="N21" s="302"/>
      <c r="O21" s="302"/>
      <c r="P21" s="302"/>
      <c r="Q21" s="298">
        <f>SUM(R21:V21)</f>
        <v>0</v>
      </c>
      <c r="R21" s="302"/>
      <c r="S21" s="302"/>
      <c r="T21" s="302"/>
      <c r="U21" s="302"/>
      <c r="V21" s="302"/>
      <c r="W21" s="294">
        <f t="shared" si="0"/>
        <v>0</v>
      </c>
    </row>
    <row r="22" spans="1:23" ht="14.25" customHeight="1">
      <c r="A22" s="304"/>
      <c r="B22" s="401" t="s">
        <v>238</v>
      </c>
      <c r="C22" s="401"/>
      <c r="D22" s="297" t="s">
        <v>182</v>
      </c>
      <c r="E22" s="305">
        <f>(E10*E11+E12*E13+E14*E15+E16*E17+E18*E19+E20*E21)*172</f>
        <v>0</v>
      </c>
      <c r="F22" s="306"/>
      <c r="G22" s="306"/>
      <c r="H22" s="306"/>
      <c r="I22" s="306"/>
      <c r="J22" s="306"/>
      <c r="K22" s="305">
        <v>5000000</v>
      </c>
      <c r="L22" s="306"/>
      <c r="M22" s="306"/>
      <c r="N22" s="306"/>
      <c r="O22" s="306"/>
      <c r="P22" s="306"/>
      <c r="Q22" s="305">
        <f>(Q10*Q11+Q12*Q13+Q14*Q15+Q16*Q17+Q18*Q19+Q20*Q21)*172</f>
        <v>0</v>
      </c>
      <c r="R22" s="306"/>
      <c r="S22" s="306"/>
      <c r="T22" s="306"/>
      <c r="U22" s="306"/>
      <c r="V22" s="306"/>
      <c r="W22" s="301">
        <f t="shared" si="0"/>
        <v>5000000</v>
      </c>
    </row>
    <row r="23" spans="1:23" ht="36">
      <c r="A23" s="304"/>
      <c r="B23" s="307"/>
      <c r="C23" s="303" t="s">
        <v>231</v>
      </c>
      <c r="D23" s="292" t="s">
        <v>182</v>
      </c>
      <c r="E23" s="308">
        <f>IF(E9=0,0,IF(E22=0,0,E22/E9))/172</f>
        <v>0</v>
      </c>
      <c r="F23" s="309"/>
      <c r="G23" s="309"/>
      <c r="H23" s="309"/>
      <c r="I23" s="309"/>
      <c r="J23" s="309"/>
      <c r="K23" s="308">
        <f>IF(K9=0,0,IF(K22=0,0,K22/K9))/172</f>
        <v>32.299741602067186</v>
      </c>
      <c r="L23" s="309"/>
      <c r="M23" s="309"/>
      <c r="N23" s="309"/>
      <c r="O23" s="309"/>
      <c r="P23" s="309"/>
      <c r="Q23" s="308">
        <f>IF(Q9=0,0,IF(Q22=0,0,Q22/Q9))/172</f>
        <v>0</v>
      </c>
      <c r="R23" s="309"/>
      <c r="S23" s="309"/>
      <c r="T23" s="309"/>
      <c r="U23" s="309"/>
      <c r="V23" s="309"/>
      <c r="W23" s="308">
        <f>IF(W9=0,0,IF(W22=0,0,W22/W9*1000))/172</f>
        <v>32299.741602067184</v>
      </c>
    </row>
    <row r="24" spans="1:23" ht="15" customHeight="1">
      <c r="A24" s="402" t="s">
        <v>232</v>
      </c>
      <c r="B24" s="402"/>
      <c r="C24" s="402"/>
      <c r="D24" s="297" t="s">
        <v>182</v>
      </c>
      <c r="E24" s="310">
        <f>E22+E8</f>
        <v>7516400</v>
      </c>
      <c r="F24" s="311"/>
      <c r="G24" s="311"/>
      <c r="H24" s="311"/>
      <c r="I24" s="311"/>
      <c r="J24" s="311"/>
      <c r="K24" s="310">
        <f>K22+K8</f>
        <v>5000000</v>
      </c>
      <c r="L24" s="311"/>
      <c r="M24" s="311"/>
      <c r="N24" s="311"/>
      <c r="O24" s="311"/>
      <c r="P24" s="311"/>
      <c r="Q24" s="310">
        <f>Q22+Q8</f>
        <v>0</v>
      </c>
      <c r="R24" s="311"/>
      <c r="S24" s="311"/>
      <c r="T24" s="311"/>
      <c r="U24" s="311"/>
      <c r="V24" s="311"/>
      <c r="W24" s="312">
        <f>E24+K24+Q24</f>
        <v>12516400</v>
      </c>
    </row>
    <row r="25" spans="1:23" ht="15" customHeight="1">
      <c r="A25" s="304"/>
      <c r="B25" s="399" t="s">
        <v>233</v>
      </c>
      <c r="C25" s="399"/>
      <c r="D25" s="292" t="s">
        <v>182</v>
      </c>
      <c r="E25" s="313">
        <f>IF(E6=0,0,IF(E24=0,0,(E24/E6)))</f>
        <v>1634</v>
      </c>
      <c r="F25" s="314"/>
      <c r="G25" s="314"/>
      <c r="H25" s="314"/>
      <c r="I25" s="314"/>
      <c r="J25" s="314"/>
      <c r="K25" s="313">
        <f>IF(K6=0,0,IF(K24=0,0,(K24/K6)))</f>
        <v>1086.9565217391305</v>
      </c>
      <c r="L25" s="314"/>
      <c r="M25" s="314"/>
      <c r="N25" s="314"/>
      <c r="O25" s="314"/>
      <c r="P25" s="314"/>
      <c r="Q25" s="313">
        <f>IF(Q6=0,0,IF(Q24=0,0,(Q24/Q6)))</f>
        <v>0</v>
      </c>
      <c r="R25" s="314"/>
      <c r="S25" s="314"/>
      <c r="T25" s="314"/>
      <c r="U25" s="314"/>
      <c r="V25" s="314"/>
      <c r="W25" s="312">
        <f>E25+K25+Q25</f>
        <v>2720.9565217391305</v>
      </c>
    </row>
    <row r="26" spans="1:23" ht="15" customHeight="1">
      <c r="A26" s="304"/>
      <c r="B26" s="399" t="s">
        <v>231</v>
      </c>
      <c r="C26" s="399"/>
      <c r="D26" s="292" t="s">
        <v>182</v>
      </c>
      <c r="E26" s="313">
        <f>E25/172</f>
        <v>9.5</v>
      </c>
      <c r="F26" s="304"/>
      <c r="G26" s="304"/>
      <c r="H26" s="304"/>
      <c r="I26" s="304"/>
      <c r="J26" s="304"/>
      <c r="K26" s="313">
        <f>K25/172</f>
        <v>6.319514661274014</v>
      </c>
      <c r="L26" s="304"/>
      <c r="M26" s="304"/>
      <c r="N26" s="304"/>
      <c r="O26" s="304"/>
      <c r="P26" s="304"/>
      <c r="Q26" s="313">
        <f>Q25/172</f>
        <v>0</v>
      </c>
      <c r="R26" s="304"/>
      <c r="S26" s="304"/>
      <c r="T26" s="304"/>
      <c r="U26" s="304"/>
      <c r="V26" s="304"/>
      <c r="W26" s="313">
        <f>W25/172</f>
        <v>15.819514661274015</v>
      </c>
    </row>
    <row r="27" spans="2:3" ht="15">
      <c r="B27" s="72" t="s">
        <v>45</v>
      </c>
      <c r="C27" s="73" t="s">
        <v>239</v>
      </c>
    </row>
    <row r="28" spans="2:3" ht="15">
      <c r="B28" s="77"/>
      <c r="C28" s="73" t="s">
        <v>47</v>
      </c>
    </row>
  </sheetData>
  <sheetProtection selectLockedCells="1" selectUnlockedCells="1"/>
  <mergeCells count="20">
    <mergeCell ref="A4:C5"/>
    <mergeCell ref="D4:D5"/>
    <mergeCell ref="E4:J4"/>
    <mergeCell ref="K4:P4"/>
    <mergeCell ref="Q4:V4"/>
    <mergeCell ref="W4:W5"/>
    <mergeCell ref="A6:C6"/>
    <mergeCell ref="B7:C7"/>
    <mergeCell ref="B8:C8"/>
    <mergeCell ref="A9:C9"/>
    <mergeCell ref="B10:C10"/>
    <mergeCell ref="B12:C12"/>
    <mergeCell ref="B25:C25"/>
    <mergeCell ref="B26:C26"/>
    <mergeCell ref="B14:C14"/>
    <mergeCell ref="B16:C16"/>
    <mergeCell ref="B18:C18"/>
    <mergeCell ref="B20:C20"/>
    <mergeCell ref="B22:C22"/>
    <mergeCell ref="A24:C24"/>
  </mergeCells>
  <printOptions/>
  <pageMargins left="0.25972222222222224" right="0.1597222222222222" top="0.35" bottom="0.7479166666666667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5">
      <c r="A1" t="s">
        <v>240</v>
      </c>
    </row>
    <row r="3" spans="1:24" ht="44.25" customHeight="1">
      <c r="A3" s="409" t="s">
        <v>202</v>
      </c>
      <c r="B3" s="409" t="s">
        <v>241</v>
      </c>
      <c r="C3" s="409" t="s">
        <v>242</v>
      </c>
      <c r="D3" s="408" t="s">
        <v>243</v>
      </c>
      <c r="E3" s="409" t="s">
        <v>244</v>
      </c>
      <c r="F3" s="409"/>
      <c r="G3" s="408" t="s">
        <v>245</v>
      </c>
      <c r="H3" s="316"/>
      <c r="I3" s="316"/>
      <c r="J3" s="316"/>
      <c r="K3" s="408" t="s">
        <v>246</v>
      </c>
      <c r="L3" s="317"/>
      <c r="M3" s="317"/>
      <c r="N3" s="317"/>
      <c r="O3" s="317"/>
      <c r="P3" s="317"/>
      <c r="Q3" s="317" t="s">
        <v>247</v>
      </c>
      <c r="R3" s="317"/>
      <c r="S3" s="317"/>
      <c r="T3" s="317"/>
      <c r="U3" s="317"/>
      <c r="V3" s="317"/>
      <c r="W3" s="317" t="s">
        <v>248</v>
      </c>
      <c r="X3" s="318"/>
    </row>
    <row r="4" spans="1:24" ht="84" customHeight="1">
      <c r="A4" s="409"/>
      <c r="B4" s="409"/>
      <c r="C4" s="409"/>
      <c r="D4" s="408"/>
      <c r="E4" s="319" t="s">
        <v>249</v>
      </c>
      <c r="F4" s="319" t="s">
        <v>250</v>
      </c>
      <c r="G4" s="408"/>
      <c r="H4" s="316"/>
      <c r="I4" s="316"/>
      <c r="J4" s="316"/>
      <c r="K4" s="408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8"/>
    </row>
    <row r="5" spans="1:24" ht="15">
      <c r="A5" s="315">
        <v>1</v>
      </c>
      <c r="B5" s="320" t="s">
        <v>251</v>
      </c>
      <c r="C5" s="320"/>
      <c r="D5" s="316">
        <v>100</v>
      </c>
      <c r="E5" s="316"/>
      <c r="F5" s="316"/>
      <c r="G5" s="316"/>
      <c r="H5" s="316"/>
      <c r="I5" s="316"/>
      <c r="J5" s="316"/>
      <c r="K5" s="316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8"/>
    </row>
    <row r="6" spans="1:24" ht="15">
      <c r="A6" s="315">
        <v>2</v>
      </c>
      <c r="B6" s="321" t="s">
        <v>252</v>
      </c>
      <c r="C6" s="321"/>
      <c r="D6" s="316"/>
      <c r="E6" s="316"/>
      <c r="F6" s="316"/>
      <c r="G6" s="316"/>
      <c r="H6" s="316"/>
      <c r="I6" s="316"/>
      <c r="J6" s="316"/>
      <c r="K6" s="316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8"/>
    </row>
    <row r="7" spans="1:24" ht="15">
      <c r="A7" s="315">
        <v>3</v>
      </c>
      <c r="B7" s="321" t="s">
        <v>253</v>
      </c>
      <c r="C7" s="321"/>
      <c r="D7" s="316"/>
      <c r="E7" s="316"/>
      <c r="F7" s="316"/>
      <c r="G7" s="316"/>
      <c r="H7" s="316"/>
      <c r="I7" s="316"/>
      <c r="J7" s="316"/>
      <c r="K7" s="316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8"/>
    </row>
    <row r="8" spans="1:24" ht="15">
      <c r="A8" s="315">
        <v>4</v>
      </c>
      <c r="B8" s="321" t="s">
        <v>254</v>
      </c>
      <c r="C8" s="321"/>
      <c r="D8" s="316"/>
      <c r="E8" s="316"/>
      <c r="F8" s="316"/>
      <c r="G8" s="316"/>
      <c r="H8" s="316"/>
      <c r="I8" s="316"/>
      <c r="J8" s="316"/>
      <c r="K8" s="316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8"/>
    </row>
    <row r="9" spans="1:24" ht="15">
      <c r="A9" s="315">
        <v>5</v>
      </c>
      <c r="B9" s="321" t="s">
        <v>255</v>
      </c>
      <c r="C9" s="321"/>
      <c r="D9" s="316"/>
      <c r="E9" s="316"/>
      <c r="F9" s="316"/>
      <c r="G9" s="316"/>
      <c r="H9" s="316"/>
      <c r="I9" s="316"/>
      <c r="J9" s="316"/>
      <c r="K9" s="316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8"/>
    </row>
    <row r="10" spans="1:24" ht="15">
      <c r="A10" s="315">
        <v>6</v>
      </c>
      <c r="B10" s="321" t="s">
        <v>256</v>
      </c>
      <c r="C10" s="321"/>
      <c r="D10" s="316"/>
      <c r="E10" s="316"/>
      <c r="F10" s="316"/>
      <c r="G10" s="316"/>
      <c r="H10" s="316"/>
      <c r="I10" s="316"/>
      <c r="J10" s="316"/>
      <c r="K10" s="316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8"/>
    </row>
    <row r="11" spans="1:24" ht="15">
      <c r="A11" s="315">
        <v>7</v>
      </c>
      <c r="B11" s="321" t="s">
        <v>257</v>
      </c>
      <c r="C11" s="321"/>
      <c r="D11" s="316"/>
      <c r="E11" s="316"/>
      <c r="F11" s="316"/>
      <c r="G11" s="316"/>
      <c r="H11" s="316"/>
      <c r="I11" s="316"/>
      <c r="J11" s="316"/>
      <c r="K11" s="316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8"/>
    </row>
    <row r="12" spans="1:24" ht="15">
      <c r="A12" s="315">
        <v>8</v>
      </c>
      <c r="B12" s="321" t="s">
        <v>258</v>
      </c>
      <c r="C12" s="321"/>
      <c r="D12" s="316"/>
      <c r="E12" s="316"/>
      <c r="F12" s="316"/>
      <c r="G12" s="316"/>
      <c r="H12" s="316"/>
      <c r="I12" s="316"/>
      <c r="J12" s="316"/>
      <c r="K12" s="316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8"/>
    </row>
    <row r="13" spans="1:24" ht="15">
      <c r="A13" s="315">
        <v>9</v>
      </c>
      <c r="B13" s="321" t="s">
        <v>259</v>
      </c>
      <c r="C13" s="321"/>
      <c r="D13" s="316"/>
      <c r="E13" s="316"/>
      <c r="F13" s="316"/>
      <c r="G13" s="316"/>
      <c r="H13" s="316"/>
      <c r="I13" s="316"/>
      <c r="J13" s="316"/>
      <c r="K13" s="316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8"/>
    </row>
    <row r="14" spans="1:24" ht="15">
      <c r="A14" s="315">
        <v>10</v>
      </c>
      <c r="B14" s="321" t="s">
        <v>260</v>
      </c>
      <c r="C14" s="321"/>
      <c r="D14" s="316"/>
      <c r="E14" s="316"/>
      <c r="F14" s="316"/>
      <c r="G14" s="316"/>
      <c r="H14" s="316"/>
      <c r="I14" s="316"/>
      <c r="J14" s="316"/>
      <c r="K14" s="316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8"/>
    </row>
    <row r="15" spans="1:24" ht="15">
      <c r="A15" s="315">
        <v>11</v>
      </c>
      <c r="B15" s="321" t="s">
        <v>261</v>
      </c>
      <c r="C15" s="321"/>
      <c r="D15" s="316"/>
      <c r="E15" s="316"/>
      <c r="F15" s="316"/>
      <c r="G15" s="316"/>
      <c r="H15" s="316"/>
      <c r="I15" s="316"/>
      <c r="J15" s="316"/>
      <c r="K15" s="316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8"/>
    </row>
    <row r="16" spans="1:24" ht="21" customHeight="1">
      <c r="A16" s="322" t="s">
        <v>262</v>
      </c>
      <c r="B16" s="322" t="s">
        <v>262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</row>
    <row r="17" spans="1:24" ht="15">
      <c r="A17" s="318"/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</row>
    <row r="18" spans="1:24" ht="15">
      <c r="A18" s="318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</row>
    <row r="19" spans="1:24" ht="15">
      <c r="A19" s="318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</row>
    <row r="28" spans="1:4" ht="15">
      <c r="A28" t="s">
        <v>263</v>
      </c>
      <c r="C28">
        <f>SUM(C5:C27)</f>
        <v>0</v>
      </c>
      <c r="D28">
        <f>SUM(D5:D27)</f>
        <v>100</v>
      </c>
    </row>
  </sheetData>
  <sheetProtection selectLockedCells="1" selectUnlockedCells="1"/>
  <mergeCells count="7">
    <mergeCell ref="K3:K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10"/>
  <sheetViews>
    <sheetView view="pageBreakPreview" zoomScale="115" zoomScaleSheetLayoutView="115" zoomScalePageLayoutView="0" workbookViewId="0" topLeftCell="B1">
      <selection activeCell="D20" sqref="D20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10.00390625" style="0" customWidth="1"/>
    <col min="11" max="11" width="12.8515625" style="0" customWidth="1"/>
    <col min="12" max="12" width="15.8515625" style="0" customWidth="1"/>
    <col min="13" max="13" width="10.28125" style="0" customWidth="1"/>
    <col min="14" max="14" width="13.8515625" style="0" customWidth="1"/>
    <col min="16" max="16" width="11.57421875" style="0" customWidth="1"/>
    <col min="17" max="17" width="10.421875" style="0" customWidth="1"/>
  </cols>
  <sheetData>
    <row r="1" spans="1:13" ht="18.75">
      <c r="A1" s="46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ht="63" customHeight="1">
      <c r="A2" s="330" t="s">
        <v>25</v>
      </c>
      <c r="B2" s="331" t="s">
        <v>26</v>
      </c>
      <c r="C2" s="332" t="s">
        <v>27</v>
      </c>
      <c r="D2" s="332"/>
      <c r="E2" s="332"/>
      <c r="F2" s="332"/>
      <c r="G2" s="332"/>
      <c r="H2" s="333" t="s">
        <v>28</v>
      </c>
      <c r="I2" s="333"/>
      <c r="J2" s="333"/>
      <c r="K2" s="333"/>
      <c r="L2" s="333"/>
      <c r="M2" s="333"/>
      <c r="N2" s="48"/>
    </row>
    <row r="3" spans="1:16" ht="117" customHeight="1">
      <c r="A3" s="330"/>
      <c r="B3" s="331"/>
      <c r="C3" s="49" t="s">
        <v>29</v>
      </c>
      <c r="D3" s="49" t="s">
        <v>30</v>
      </c>
      <c r="E3" s="49" t="s">
        <v>31</v>
      </c>
      <c r="F3" s="49" t="s">
        <v>32</v>
      </c>
      <c r="G3" s="49" t="s">
        <v>33</v>
      </c>
      <c r="H3" s="50" t="s">
        <v>34</v>
      </c>
      <c r="I3" s="51" t="s">
        <v>35</v>
      </c>
      <c r="J3" s="51" t="s">
        <v>36</v>
      </c>
      <c r="K3" s="51" t="s">
        <v>37</v>
      </c>
      <c r="L3" s="50" t="s">
        <v>38</v>
      </c>
      <c r="M3" s="52" t="s">
        <v>39</v>
      </c>
      <c r="N3" s="53"/>
      <c r="P3" s="54"/>
    </row>
    <row r="4" spans="1:14" ht="15.75">
      <c r="A4" s="55" t="s">
        <v>40</v>
      </c>
      <c r="B4" s="56">
        <f>'Охват питанием'!B4</f>
        <v>58</v>
      </c>
      <c r="C4" s="57">
        <v>19</v>
      </c>
      <c r="D4" s="57">
        <v>36</v>
      </c>
      <c r="E4" s="57">
        <v>2</v>
      </c>
      <c r="F4" s="57">
        <v>2</v>
      </c>
      <c r="G4" s="57">
        <v>0</v>
      </c>
      <c r="H4" s="58">
        <v>1</v>
      </c>
      <c r="I4" s="58">
        <v>0</v>
      </c>
      <c r="J4" s="58">
        <v>2</v>
      </c>
      <c r="K4" s="58">
        <v>1</v>
      </c>
      <c r="L4" s="58">
        <v>0</v>
      </c>
      <c r="M4" s="59">
        <v>0</v>
      </c>
      <c r="N4" s="60"/>
    </row>
    <row r="5" spans="1:14" ht="15.75">
      <c r="A5" s="61" t="s">
        <v>41</v>
      </c>
      <c r="B5" s="56">
        <f>'Охват питанием'!E4</f>
        <v>77</v>
      </c>
      <c r="C5" s="57">
        <v>6</v>
      </c>
      <c r="D5" s="62">
        <v>55</v>
      </c>
      <c r="E5" s="62">
        <v>13</v>
      </c>
      <c r="F5" s="57">
        <v>0</v>
      </c>
      <c r="G5" s="57">
        <v>0</v>
      </c>
      <c r="H5" s="58">
        <v>5</v>
      </c>
      <c r="I5" s="58">
        <v>0</v>
      </c>
      <c r="J5" s="58">
        <v>5</v>
      </c>
      <c r="K5" s="58">
        <v>3</v>
      </c>
      <c r="L5" s="58">
        <v>0</v>
      </c>
      <c r="M5" s="59">
        <v>0</v>
      </c>
      <c r="N5" s="60"/>
    </row>
    <row r="6" spans="1:14" ht="15.75">
      <c r="A6" s="61" t="s">
        <v>42</v>
      </c>
      <c r="B6" s="63">
        <f>'Охват питанием'!H4</f>
        <v>9</v>
      </c>
      <c r="C6" s="62">
        <v>1</v>
      </c>
      <c r="D6" s="62">
        <v>9</v>
      </c>
      <c r="E6" s="62">
        <v>1</v>
      </c>
      <c r="F6" s="57">
        <v>0</v>
      </c>
      <c r="G6" s="57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9">
        <v>0</v>
      </c>
      <c r="N6" s="60"/>
    </row>
    <row r="7" spans="1:14" ht="15.75">
      <c r="A7" s="64" t="s">
        <v>43</v>
      </c>
      <c r="B7" s="65">
        <f>'Охват питанием'!K4</f>
        <v>144</v>
      </c>
      <c r="C7" s="65">
        <f aca="true" t="shared" si="0" ref="C7:K7">C6+C5+C4</f>
        <v>26</v>
      </c>
      <c r="D7" s="65">
        <f t="shared" si="0"/>
        <v>100</v>
      </c>
      <c r="E7" s="65">
        <f t="shared" si="0"/>
        <v>16</v>
      </c>
      <c r="F7" s="65">
        <f t="shared" si="0"/>
        <v>2</v>
      </c>
      <c r="G7" s="65">
        <f t="shared" si="0"/>
        <v>0</v>
      </c>
      <c r="H7" s="66">
        <f t="shared" si="0"/>
        <v>6</v>
      </c>
      <c r="I7" s="66">
        <f t="shared" si="0"/>
        <v>0</v>
      </c>
      <c r="J7" s="66">
        <f t="shared" si="0"/>
        <v>7</v>
      </c>
      <c r="K7" s="66">
        <f t="shared" si="0"/>
        <v>4</v>
      </c>
      <c r="L7" s="66">
        <f>L6+L5+L4</f>
        <v>0</v>
      </c>
      <c r="M7" s="67">
        <f>M6+M5+M4</f>
        <v>0</v>
      </c>
      <c r="N7" s="60"/>
    </row>
    <row r="8" spans="1:14" ht="15.75">
      <c r="A8" s="68" t="s">
        <v>44</v>
      </c>
      <c r="B8" s="69">
        <f>SUM(C8:G8)</f>
        <v>100</v>
      </c>
      <c r="C8" s="69">
        <f aca="true" t="shared" si="1" ref="C8:M8">SUM(C4:C6)/$B$7*100</f>
        <v>18.055555555555554</v>
      </c>
      <c r="D8" s="69">
        <f t="shared" si="1"/>
        <v>69.44444444444444</v>
      </c>
      <c r="E8" s="69">
        <f t="shared" si="1"/>
        <v>11.11111111111111</v>
      </c>
      <c r="F8" s="69">
        <f t="shared" si="1"/>
        <v>1.3888888888888888</v>
      </c>
      <c r="G8" s="69">
        <f t="shared" si="1"/>
        <v>0</v>
      </c>
      <c r="H8" s="69">
        <f t="shared" si="1"/>
        <v>4.166666666666666</v>
      </c>
      <c r="I8" s="69">
        <f t="shared" si="1"/>
        <v>0</v>
      </c>
      <c r="J8" s="69">
        <f t="shared" si="1"/>
        <v>4.861111111111112</v>
      </c>
      <c r="K8" s="69">
        <f t="shared" si="1"/>
        <v>2.7777777777777777</v>
      </c>
      <c r="L8" s="69">
        <f t="shared" si="1"/>
        <v>0</v>
      </c>
      <c r="M8" s="70">
        <f t="shared" si="1"/>
        <v>0</v>
      </c>
      <c r="N8" s="71"/>
    </row>
    <row r="9" spans="1:13" ht="15.75">
      <c r="A9" s="72" t="s">
        <v>45</v>
      </c>
      <c r="B9" s="73" t="s">
        <v>46</v>
      </c>
      <c r="D9" s="74"/>
      <c r="E9" s="75"/>
      <c r="F9" s="74"/>
      <c r="G9" s="74"/>
      <c r="H9" s="76"/>
      <c r="I9" s="74"/>
      <c r="J9" s="74"/>
      <c r="K9" s="74"/>
      <c r="L9" s="74"/>
      <c r="M9" s="74"/>
    </row>
    <row r="10" spans="1:13" ht="15">
      <c r="A10" s="77"/>
      <c r="B10" s="73" t="s">
        <v>47</v>
      </c>
      <c r="D10" s="78"/>
      <c r="E10" s="76"/>
      <c r="F10" s="78"/>
      <c r="G10" s="78"/>
      <c r="H10" s="78"/>
      <c r="I10" s="78"/>
      <c r="J10" s="78"/>
      <c r="K10" s="78"/>
      <c r="L10" s="78"/>
      <c r="M10" s="78"/>
    </row>
  </sheetData>
  <sheetProtection password="CA6C" sheet="1"/>
  <mergeCells count="4">
    <mergeCell ref="A2:A3"/>
    <mergeCell ref="B2:B3"/>
    <mergeCell ref="C2:G2"/>
    <mergeCell ref="H2:M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25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5.57421875" style="79" customWidth="1"/>
    <col min="2" max="2" width="47.421875" style="79" customWidth="1"/>
    <col min="3" max="3" width="9.140625" style="80" customWidth="1"/>
    <col min="4" max="5" width="9.140625" style="79" customWidth="1"/>
    <col min="6" max="6" width="5.28125" style="79" customWidth="1"/>
    <col min="7" max="16384" width="9.140625" style="79" customWidth="1"/>
  </cols>
  <sheetData>
    <row r="1" spans="1:4" ht="15.75" customHeight="1">
      <c r="A1" s="339" t="s">
        <v>48</v>
      </c>
      <c r="B1" s="339"/>
      <c r="C1" s="339"/>
      <c r="D1" s="339"/>
    </row>
    <row r="2" spans="1:4" ht="17.25" customHeight="1">
      <c r="A2" s="81"/>
      <c r="B2" s="82"/>
      <c r="C2" s="83" t="s">
        <v>49</v>
      </c>
      <c r="D2" s="83" t="s">
        <v>44</v>
      </c>
    </row>
    <row r="3" spans="1:5" ht="15" customHeight="1">
      <c r="A3" s="335" t="s">
        <v>50</v>
      </c>
      <c r="B3" s="335"/>
      <c r="C3" s="85">
        <v>1</v>
      </c>
      <c r="D3" s="86"/>
      <c r="E3" s="87"/>
    </row>
    <row r="4" spans="1:6" ht="24" customHeight="1">
      <c r="A4" s="340" t="s">
        <v>51</v>
      </c>
      <c r="B4" s="340"/>
      <c r="C4" s="88">
        <v>2</v>
      </c>
      <c r="D4" s="89">
        <f>C4/$C$3</f>
        <v>2</v>
      </c>
      <c r="E4" s="90"/>
      <c r="F4" s="91"/>
    </row>
    <row r="5" spans="1:6" ht="19.5" customHeight="1">
      <c r="A5" s="335" t="s">
        <v>52</v>
      </c>
      <c r="B5" s="335"/>
      <c r="C5" s="92">
        <f>SUM(C6:C8)</f>
        <v>2</v>
      </c>
      <c r="D5" s="93"/>
      <c r="F5" s="94"/>
    </row>
    <row r="6" spans="1:4" ht="19.5" customHeight="1">
      <c r="A6" s="95"/>
      <c r="B6" s="96" t="s">
        <v>53</v>
      </c>
      <c r="C6" s="97">
        <v>2</v>
      </c>
      <c r="D6" s="89">
        <f>C6/$C$5</f>
        <v>1</v>
      </c>
    </row>
    <row r="7" spans="1:4" ht="29.25" customHeight="1">
      <c r="A7" s="95"/>
      <c r="B7" s="96" t="s">
        <v>54</v>
      </c>
      <c r="C7" s="97">
        <v>0</v>
      </c>
      <c r="D7" s="89">
        <f>C7/$C$5</f>
        <v>0</v>
      </c>
    </row>
    <row r="8" spans="1:4" ht="27" customHeight="1">
      <c r="A8" s="95"/>
      <c r="B8" s="98" t="s">
        <v>55</v>
      </c>
      <c r="C8" s="97">
        <v>0</v>
      </c>
      <c r="D8" s="89">
        <f>C8/$C$5</f>
        <v>0</v>
      </c>
    </row>
    <row r="9" spans="1:4" ht="21" customHeight="1">
      <c r="A9" s="334" t="s">
        <v>56</v>
      </c>
      <c r="B9" s="334"/>
      <c r="C9" s="97">
        <v>0</v>
      </c>
      <c r="D9" s="99"/>
    </row>
    <row r="10" spans="1:6" ht="21.75" customHeight="1">
      <c r="A10" s="334" t="s">
        <v>57</v>
      </c>
      <c r="B10" s="334"/>
      <c r="C10" s="97">
        <v>2</v>
      </c>
      <c r="D10" s="99"/>
      <c r="F10" s="94"/>
    </row>
    <row r="11" spans="1:4" ht="29.25" customHeight="1">
      <c r="A11" s="335" t="s">
        <v>58</v>
      </c>
      <c r="B11" s="335"/>
      <c r="C11" s="100"/>
      <c r="D11" s="99"/>
    </row>
    <row r="12" spans="1:4" ht="16.5" customHeight="1">
      <c r="A12" s="336" t="s">
        <v>59</v>
      </c>
      <c r="B12" s="336"/>
      <c r="C12" s="88">
        <v>0</v>
      </c>
      <c r="D12" s="101">
        <f>C12/$C$5</f>
        <v>0</v>
      </c>
    </row>
    <row r="13" spans="1:4" ht="18" customHeight="1">
      <c r="A13" s="337" t="s">
        <v>60</v>
      </c>
      <c r="B13" s="337"/>
      <c r="C13" s="88"/>
      <c r="D13" s="101">
        <f>C13/$C$5</f>
        <v>0</v>
      </c>
    </row>
    <row r="14" spans="1:4" ht="16.5" customHeight="1">
      <c r="A14" s="102"/>
      <c r="B14" s="103" t="s">
        <v>61</v>
      </c>
      <c r="C14" s="88"/>
      <c r="D14" s="101">
        <f>C14/$C$5</f>
        <v>0</v>
      </c>
    </row>
    <row r="15" spans="1:4" ht="15" customHeight="1">
      <c r="A15" s="337" t="s">
        <v>62</v>
      </c>
      <c r="B15" s="337"/>
      <c r="C15" s="88"/>
      <c r="D15" s="101">
        <f>C15/$C$5</f>
        <v>0</v>
      </c>
    </row>
    <row r="16" spans="1:4" ht="17.25" customHeight="1">
      <c r="A16" s="102"/>
      <c r="B16" s="103" t="s">
        <v>63</v>
      </c>
      <c r="C16" s="88"/>
      <c r="D16" s="101">
        <f>C16/$C$5</f>
        <v>0</v>
      </c>
    </row>
    <row r="17" spans="1:6" ht="28.5" customHeight="1">
      <c r="A17" s="338" t="s">
        <v>64</v>
      </c>
      <c r="B17" s="338"/>
      <c r="C17" s="88">
        <v>0</v>
      </c>
      <c r="D17" s="101">
        <f>C17/$C$3</f>
        <v>0</v>
      </c>
      <c r="E17" s="94"/>
      <c r="F17" s="94"/>
    </row>
    <row r="19" spans="1:256" ht="15">
      <c r="A19" s="77"/>
      <c r="B19" s="73" t="s">
        <v>47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1" spans="1:5" ht="15.75">
      <c r="A21" s="95"/>
      <c r="B21" s="96" t="s">
        <v>53</v>
      </c>
      <c r="C21" s="104">
        <f>E21/$C$5</f>
        <v>1</v>
      </c>
      <c r="E21" s="105">
        <f>C6</f>
        <v>2</v>
      </c>
    </row>
    <row r="22" spans="1:5" ht="15.75">
      <c r="A22" s="95"/>
      <c r="B22" s="96" t="s">
        <v>54</v>
      </c>
      <c r="C22" s="104">
        <f>E22/$C$5</f>
        <v>0</v>
      </c>
      <c r="E22" s="105">
        <f>C7</f>
        <v>0</v>
      </c>
    </row>
    <row r="23" spans="1:5" ht="15.75">
      <c r="A23" s="95"/>
      <c r="B23" s="96" t="s">
        <v>55</v>
      </c>
      <c r="C23" s="104">
        <f>E23/$C$5</f>
        <v>0</v>
      </c>
      <c r="E23" s="105">
        <f>C8</f>
        <v>0</v>
      </c>
    </row>
    <row r="24" spans="1:5" ht="15.75">
      <c r="A24" s="95"/>
      <c r="B24" s="96" t="s">
        <v>65</v>
      </c>
      <c r="C24" s="104">
        <f>E24/$C$5</f>
        <v>0</v>
      </c>
      <c r="E24" s="105">
        <f>C9</f>
        <v>0</v>
      </c>
    </row>
    <row r="25" spans="1:5" ht="15.75">
      <c r="A25" s="95"/>
      <c r="B25" s="96" t="s">
        <v>66</v>
      </c>
      <c r="C25" s="104">
        <f>E25/$C$5</f>
        <v>1</v>
      </c>
      <c r="E25" s="105">
        <f>C10</f>
        <v>2</v>
      </c>
    </row>
    <row r="38" ht="6.75" customHeight="1"/>
  </sheetData>
  <sheetProtection password="CA6C" sheet="1"/>
  <mergeCells count="11">
    <mergeCell ref="A1:D1"/>
    <mergeCell ref="A3:B3"/>
    <mergeCell ref="A4:B4"/>
    <mergeCell ref="A5:B5"/>
    <mergeCell ref="A9:B9"/>
    <mergeCell ref="A10:B10"/>
    <mergeCell ref="A11:B11"/>
    <mergeCell ref="A12:B12"/>
    <mergeCell ref="A13:B13"/>
    <mergeCell ref="A15:B15"/>
    <mergeCell ref="A17:B17"/>
  </mergeCells>
  <printOptions/>
  <pageMargins left="0.75" right="0.75" top="1" bottom="1" header="0.5118055555555555" footer="0.5118055555555555"/>
  <pageSetup horizontalDpi="300" verticalDpi="3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13"/>
  <sheetViews>
    <sheetView view="pageBreakPreview" zoomScale="115" zoomScaleNormal="120" zoomScaleSheetLayoutView="115" zoomScalePageLayoutView="0" workbookViewId="0" topLeftCell="A1">
      <selection activeCell="G11" sqref="G11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5">
      <c r="A1" s="106" t="s">
        <v>67</v>
      </c>
      <c r="B1" s="107"/>
      <c r="C1" s="107"/>
      <c r="D1" s="107"/>
      <c r="E1" s="107"/>
      <c r="F1" s="108"/>
      <c r="G1" s="108"/>
      <c r="H1" s="108"/>
    </row>
    <row r="2" spans="1:12" ht="24.75" customHeight="1">
      <c r="A2" s="344" t="s">
        <v>1</v>
      </c>
      <c r="B2" s="344"/>
      <c r="C2" s="344"/>
      <c r="D2" s="344"/>
      <c r="E2" s="344"/>
      <c r="F2" s="109" t="s">
        <v>68</v>
      </c>
      <c r="G2" s="109" t="s">
        <v>44</v>
      </c>
      <c r="H2" s="109" t="s">
        <v>69</v>
      </c>
      <c r="I2" s="110" t="s">
        <v>70</v>
      </c>
      <c r="J2" s="54"/>
      <c r="K2" s="111"/>
      <c r="L2" s="112"/>
    </row>
    <row r="3" spans="1:12" ht="19.5" customHeight="1">
      <c r="A3" s="343" t="s">
        <v>71</v>
      </c>
      <c r="B3" s="343"/>
      <c r="C3" s="343"/>
      <c r="D3" s="343"/>
      <c r="E3" s="343"/>
      <c r="F3" s="113">
        <f>F4+F8</f>
        <v>2</v>
      </c>
      <c r="G3" s="114"/>
      <c r="H3" s="115">
        <f>F3/'Охват питанием'!K4*1000</f>
        <v>13.888888888888888</v>
      </c>
      <c r="I3" s="116">
        <f>F3/$F$10*100</f>
        <v>9.523809523809524</v>
      </c>
      <c r="J3" s="117"/>
      <c r="K3" s="118"/>
      <c r="L3" s="118"/>
    </row>
    <row r="4" spans="1:9" ht="13.5" customHeight="1">
      <c r="A4" s="341" t="s">
        <v>72</v>
      </c>
      <c r="B4" s="341"/>
      <c r="C4" s="341"/>
      <c r="D4" s="341"/>
      <c r="E4" s="341"/>
      <c r="F4" s="119">
        <v>2</v>
      </c>
      <c r="G4" s="120">
        <f>F4/$F$3</f>
        <v>1</v>
      </c>
      <c r="H4" s="121">
        <f>F4/'Охват питанием'!K4*1000</f>
        <v>13.888888888888888</v>
      </c>
      <c r="I4" s="122">
        <f aca="true" t="shared" si="0" ref="I4:I9">F4/$F$10*100</f>
        <v>9.523809523809524</v>
      </c>
    </row>
    <row r="5" spans="1:9" ht="13.5" customHeight="1">
      <c r="A5" s="342" t="s">
        <v>73</v>
      </c>
      <c r="B5" s="342"/>
      <c r="C5" s="342"/>
      <c r="D5" s="342"/>
      <c r="E5" s="342"/>
      <c r="F5" s="119" t="s">
        <v>266</v>
      </c>
      <c r="G5" s="120" t="e">
        <f>F5/F4</f>
        <v>#VALUE!</v>
      </c>
      <c r="H5" s="121" t="e">
        <f>F5/'Охват питанием'!K4*1000</f>
        <v>#VALUE!</v>
      </c>
      <c r="I5" s="122" t="e">
        <f t="shared" si="0"/>
        <v>#VALUE!</v>
      </c>
    </row>
    <row r="6" spans="1:9" ht="40.5" customHeight="1">
      <c r="A6" s="341" t="s">
        <v>74</v>
      </c>
      <c r="B6" s="341"/>
      <c r="C6" s="341"/>
      <c r="D6" s="341"/>
      <c r="E6" s="341"/>
      <c r="F6" s="123">
        <v>2</v>
      </c>
      <c r="G6" s="120">
        <f>F6/F4</f>
        <v>1</v>
      </c>
      <c r="H6" s="121">
        <f>F6/'Охват питанием'!K4*1000</f>
        <v>13.888888888888888</v>
      </c>
      <c r="I6" s="124"/>
    </row>
    <row r="7" spans="1:10" ht="29.25" customHeight="1">
      <c r="A7" s="345" t="s">
        <v>75</v>
      </c>
      <c r="B7" s="345"/>
      <c r="C7" s="345"/>
      <c r="D7" s="345"/>
      <c r="E7" s="345"/>
      <c r="F7" s="123">
        <v>0</v>
      </c>
      <c r="G7" s="120">
        <f>F7/F4</f>
        <v>0</v>
      </c>
      <c r="H7" s="121">
        <f>F7/'Охват питанием'!K4*1000</f>
        <v>0</v>
      </c>
      <c r="I7" s="124"/>
      <c r="J7" s="54"/>
    </row>
    <row r="8" spans="1:13" ht="27.75" customHeight="1">
      <c r="A8" s="341" t="s">
        <v>76</v>
      </c>
      <c r="B8" s="341"/>
      <c r="C8" s="341"/>
      <c r="D8" s="341"/>
      <c r="E8" s="341"/>
      <c r="F8" s="119"/>
      <c r="G8" s="120">
        <f>F8/$F$3</f>
        <v>0</v>
      </c>
      <c r="H8" s="121">
        <f>F8/'Охват питанием'!K4*1000</f>
        <v>0</v>
      </c>
      <c r="I8" s="122">
        <f t="shared" si="0"/>
        <v>0</v>
      </c>
      <c r="K8" s="125"/>
      <c r="L8" s="125"/>
      <c r="M8" s="125"/>
    </row>
    <row r="9" spans="1:13" ht="29.25" customHeight="1">
      <c r="A9" s="342" t="s">
        <v>77</v>
      </c>
      <c r="B9" s="342"/>
      <c r="C9" s="342"/>
      <c r="D9" s="342"/>
      <c r="E9" s="342"/>
      <c r="F9" s="126">
        <v>0</v>
      </c>
      <c r="G9" s="127" t="e">
        <f>F9/F8</f>
        <v>#DIV/0!</v>
      </c>
      <c r="H9" s="128">
        <f>F9/'Охват питанием'!K4*1000</f>
        <v>0</v>
      </c>
      <c r="I9" s="129">
        <f t="shared" si="0"/>
        <v>0</v>
      </c>
      <c r="K9" s="130"/>
      <c r="L9" s="125"/>
      <c r="M9" s="125"/>
    </row>
    <row r="10" spans="1:8" ht="14.25" customHeight="1">
      <c r="A10" s="343" t="s">
        <v>78</v>
      </c>
      <c r="B10" s="343"/>
      <c r="C10" s="343"/>
      <c r="D10" s="343"/>
      <c r="E10" s="343"/>
      <c r="F10" s="131">
        <v>21</v>
      </c>
      <c r="G10" s="132"/>
      <c r="H10" s="133"/>
    </row>
    <row r="11" spans="1:8" ht="69" customHeight="1">
      <c r="A11" s="342" t="s">
        <v>79</v>
      </c>
      <c r="B11" s="342"/>
      <c r="C11" s="342"/>
      <c r="D11" s="342"/>
      <c r="E11" s="342"/>
      <c r="F11" s="134">
        <v>1</v>
      </c>
      <c r="G11" s="135">
        <f>F11/F10</f>
        <v>0.047619047619047616</v>
      </c>
      <c r="H11" s="129">
        <f>F11/'Охват питанием'!K4*1000</f>
        <v>6.944444444444444</v>
      </c>
    </row>
    <row r="13" spans="1:2" ht="15">
      <c r="A13" s="77"/>
      <c r="B13" s="73" t="s">
        <v>47</v>
      </c>
    </row>
  </sheetData>
  <sheetProtection password="CA6C" sheet="1"/>
  <mergeCells count="10">
    <mergeCell ref="A8:E8"/>
    <mergeCell ref="A9:E9"/>
    <mergeCell ref="A10:E10"/>
    <mergeCell ref="A11:E11"/>
    <mergeCell ref="A2:E2"/>
    <mergeCell ref="A3:E3"/>
    <mergeCell ref="A4:E4"/>
    <mergeCell ref="A5:E5"/>
    <mergeCell ref="A6:E6"/>
    <mergeCell ref="A7:E7"/>
  </mergeCells>
  <printOptions/>
  <pageMargins left="0.7" right="0.7" top="0.75" bottom="0.75" header="0.5118055555555555" footer="0.5118055555555555"/>
  <pageSetup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2"/>
  <sheetViews>
    <sheetView view="pageBreakPreview" zoomScale="90" zoomScaleSheetLayoutView="90" zoomScalePageLayoutView="0" workbookViewId="0" topLeftCell="A1">
      <selection activeCell="G3" sqref="G3"/>
    </sheetView>
  </sheetViews>
  <sheetFormatPr defaultColWidth="9.140625" defaultRowHeight="15"/>
  <cols>
    <col min="5" max="5" width="21.7109375" style="0" customWidth="1"/>
    <col min="6" max="6" width="17.7109375" style="0" customWidth="1"/>
    <col min="7" max="7" width="13.140625" style="0" customWidth="1"/>
    <col min="8" max="8" width="16.8515625" style="0" customWidth="1"/>
  </cols>
  <sheetData>
    <row r="1" spans="1:8" ht="34.5" customHeight="1">
      <c r="A1" s="350" t="s">
        <v>80</v>
      </c>
      <c r="B1" s="350"/>
      <c r="C1" s="350"/>
      <c r="D1" s="350"/>
      <c r="E1" s="350"/>
      <c r="F1" s="136" t="s">
        <v>81</v>
      </c>
      <c r="G1" s="137" t="s">
        <v>49</v>
      </c>
      <c r="H1" s="138" t="s">
        <v>82</v>
      </c>
    </row>
    <row r="2" spans="1:8" ht="34.5" customHeight="1">
      <c r="A2" s="348" t="s">
        <v>83</v>
      </c>
      <c r="B2" s="348"/>
      <c r="C2" s="348"/>
      <c r="D2" s="348"/>
      <c r="E2" s="348"/>
      <c r="F2" s="139"/>
      <c r="G2" s="140">
        <f>Пищеблок!C3</f>
        <v>1</v>
      </c>
      <c r="H2" s="141"/>
    </row>
    <row r="3" spans="1:8" ht="24" customHeight="1">
      <c r="A3" s="142"/>
      <c r="B3" s="351" t="s">
        <v>84</v>
      </c>
      <c r="C3" s="351"/>
      <c r="D3" s="351"/>
      <c r="E3" s="351"/>
      <c r="F3" s="143" t="s">
        <v>85</v>
      </c>
      <c r="G3" s="144">
        <v>0</v>
      </c>
      <c r="H3" s="145">
        <f aca="true" t="shared" si="0" ref="H3:H8">G3/$G$2</f>
        <v>0</v>
      </c>
    </row>
    <row r="4" spans="1:8" ht="28.5" customHeight="1">
      <c r="A4" s="142"/>
      <c r="B4" s="346" t="s">
        <v>86</v>
      </c>
      <c r="C4" s="346"/>
      <c r="D4" s="346"/>
      <c r="E4" s="346"/>
      <c r="F4" s="143" t="s">
        <v>85</v>
      </c>
      <c r="G4" s="119">
        <v>0</v>
      </c>
      <c r="H4" s="145">
        <f t="shared" si="0"/>
        <v>0</v>
      </c>
    </row>
    <row r="5" spans="1:8" ht="39.75" customHeight="1">
      <c r="A5" s="142"/>
      <c r="B5" s="346" t="s">
        <v>87</v>
      </c>
      <c r="C5" s="346"/>
      <c r="D5" s="346"/>
      <c r="E5" s="346"/>
      <c r="F5" s="143" t="s">
        <v>85</v>
      </c>
      <c r="G5" s="119">
        <v>0</v>
      </c>
      <c r="H5" s="145">
        <f t="shared" si="0"/>
        <v>0</v>
      </c>
    </row>
    <row r="6" spans="1:8" ht="36.75" customHeight="1">
      <c r="A6" s="142"/>
      <c r="B6" s="346" t="s">
        <v>88</v>
      </c>
      <c r="C6" s="346"/>
      <c r="D6" s="346"/>
      <c r="E6" s="346"/>
      <c r="F6" s="143" t="s">
        <v>85</v>
      </c>
      <c r="G6" s="119">
        <v>0</v>
      </c>
      <c r="H6" s="145">
        <f t="shared" si="0"/>
        <v>0</v>
      </c>
    </row>
    <row r="7" spans="1:8" ht="39.75" customHeight="1">
      <c r="A7" s="142"/>
      <c r="B7" s="346" t="s">
        <v>89</v>
      </c>
      <c r="C7" s="346"/>
      <c r="D7" s="346"/>
      <c r="E7" s="346"/>
      <c r="F7" s="143" t="s">
        <v>85</v>
      </c>
      <c r="G7" s="119">
        <v>0</v>
      </c>
      <c r="H7" s="145">
        <f t="shared" si="0"/>
        <v>0</v>
      </c>
    </row>
    <row r="8" spans="1:8" ht="42.75" customHeight="1">
      <c r="A8" s="146"/>
      <c r="B8" s="347" t="s">
        <v>90</v>
      </c>
      <c r="C8" s="347"/>
      <c r="D8" s="347"/>
      <c r="E8" s="347"/>
      <c r="F8" s="147" t="s">
        <v>85</v>
      </c>
      <c r="G8" s="148">
        <v>0</v>
      </c>
      <c r="H8" s="149">
        <f t="shared" si="0"/>
        <v>0</v>
      </c>
    </row>
    <row r="9" spans="1:8" ht="45.75" customHeight="1">
      <c r="A9" s="348" t="s">
        <v>91</v>
      </c>
      <c r="B9" s="348"/>
      <c r="C9" s="348"/>
      <c r="D9" s="348"/>
      <c r="E9" s="348"/>
      <c r="F9" s="150" t="s">
        <v>92</v>
      </c>
      <c r="G9" s="151">
        <v>0</v>
      </c>
      <c r="H9" s="152"/>
    </row>
    <row r="10" spans="1:8" ht="36" customHeight="1">
      <c r="A10" s="142"/>
      <c r="B10" s="349" t="s">
        <v>93</v>
      </c>
      <c r="C10" s="349"/>
      <c r="D10" s="349"/>
      <c r="E10" s="349"/>
      <c r="F10" s="153" t="s">
        <v>92</v>
      </c>
      <c r="G10" s="151">
        <v>0</v>
      </c>
      <c r="H10" s="154" t="e">
        <f>G10/$G$9</f>
        <v>#DIV/0!</v>
      </c>
    </row>
    <row r="11" spans="1:6" ht="15">
      <c r="A11" s="72" t="s">
        <v>45</v>
      </c>
      <c r="B11" s="73" t="s">
        <v>94</v>
      </c>
      <c r="F11" t="s">
        <v>95</v>
      </c>
    </row>
    <row r="12" spans="1:2" ht="15">
      <c r="A12" s="77"/>
      <c r="B12" s="73" t="s">
        <v>47</v>
      </c>
    </row>
  </sheetData>
  <sheetProtection password="CA6C" sheet="1"/>
  <mergeCells count="10">
    <mergeCell ref="B7:E7"/>
    <mergeCell ref="B8:E8"/>
    <mergeCell ref="A9:E9"/>
    <mergeCell ref="B10:E10"/>
    <mergeCell ref="A1:E1"/>
    <mergeCell ref="A2:E2"/>
    <mergeCell ref="B3:E3"/>
    <mergeCell ref="B4:E4"/>
    <mergeCell ref="B5:E5"/>
    <mergeCell ref="B6:E6"/>
  </mergeCells>
  <printOptions/>
  <pageMargins left="0.7" right="0.7" top="0.75" bottom="0.75" header="0.5118055555555555" footer="0.5118055555555555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26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4.28125" style="79" customWidth="1"/>
    <col min="2" max="2" width="4.57421875" style="79" customWidth="1"/>
    <col min="3" max="3" width="47.00390625" style="79" customWidth="1"/>
    <col min="4" max="16384" width="9.140625" style="79" customWidth="1"/>
  </cols>
  <sheetData>
    <row r="1" spans="1:7" ht="35.25" customHeight="1">
      <c r="A1" s="353" t="s">
        <v>96</v>
      </c>
      <c r="B1" s="353"/>
      <c r="C1" s="353"/>
      <c r="D1" s="354" t="s">
        <v>97</v>
      </c>
      <c r="E1" s="354"/>
      <c r="F1" s="355" t="s">
        <v>98</v>
      </c>
      <c r="G1" s="355"/>
    </row>
    <row r="2" spans="1:7" ht="12.75" customHeight="1">
      <c r="A2" s="356" t="s">
        <v>99</v>
      </c>
      <c r="B2" s="356"/>
      <c r="C2" s="356"/>
      <c r="D2" s="155">
        <v>143</v>
      </c>
      <c r="E2" s="156"/>
      <c r="F2" s="155">
        <v>55</v>
      </c>
      <c r="G2" s="157"/>
    </row>
    <row r="3" spans="1:7" ht="16.5" customHeight="1">
      <c r="A3" s="158"/>
      <c r="B3" s="340" t="s">
        <v>100</v>
      </c>
      <c r="C3" s="340"/>
      <c r="D3" s="155">
        <v>141</v>
      </c>
      <c r="E3" s="159">
        <f>D3/D2</f>
        <v>0.986013986013986</v>
      </c>
      <c r="F3" s="357"/>
      <c r="G3" s="357"/>
    </row>
    <row r="4" spans="1:9" ht="28.5" customHeight="1">
      <c r="A4" s="160"/>
      <c r="B4" s="352" t="s">
        <v>101</v>
      </c>
      <c r="C4" s="352"/>
      <c r="D4" s="155">
        <v>139</v>
      </c>
      <c r="E4" s="159">
        <f>D4/D2</f>
        <v>0.972027972027972</v>
      </c>
      <c r="F4" s="155">
        <v>50</v>
      </c>
      <c r="G4" s="161">
        <f>F4/$F$2</f>
        <v>0.9090909090909091</v>
      </c>
      <c r="I4" s="94"/>
    </row>
    <row r="5" spans="1:7" ht="42.75" customHeight="1">
      <c r="A5" s="160"/>
      <c r="B5" s="352" t="s">
        <v>102</v>
      </c>
      <c r="C5" s="352"/>
      <c r="D5" s="162">
        <f>D2-D4</f>
        <v>4</v>
      </c>
      <c r="E5" s="159">
        <f>D5/D2</f>
        <v>0.027972027972027972</v>
      </c>
      <c r="F5" s="162">
        <f>F2-$F$4</f>
        <v>5</v>
      </c>
      <c r="G5" s="161">
        <f>F5/$F$2</f>
        <v>0.09090909090909091</v>
      </c>
    </row>
    <row r="6" spans="1:7" ht="15" customHeight="1">
      <c r="A6" s="160"/>
      <c r="B6" s="163"/>
      <c r="C6" s="164" t="s">
        <v>103</v>
      </c>
      <c r="D6" s="155">
        <v>4</v>
      </c>
      <c r="E6" s="159">
        <f>D6/$D$5</f>
        <v>1</v>
      </c>
      <c r="F6" s="155">
        <v>5</v>
      </c>
      <c r="G6" s="161">
        <f>F6/$F$5</f>
        <v>1</v>
      </c>
    </row>
    <row r="7" spans="1:7" ht="15" customHeight="1">
      <c r="A7" s="160"/>
      <c r="B7" s="163"/>
      <c r="C7" s="164" t="s">
        <v>104</v>
      </c>
      <c r="D7" s="155">
        <v>0</v>
      </c>
      <c r="E7" s="159">
        <f>D7/$D$5</f>
        <v>0</v>
      </c>
      <c r="F7" s="155">
        <v>0</v>
      </c>
      <c r="G7" s="161">
        <f>F7/$F$5</f>
        <v>0</v>
      </c>
    </row>
    <row r="8" spans="1:7" ht="30" customHeight="1">
      <c r="A8" s="160"/>
      <c r="B8" s="163"/>
      <c r="C8" s="164" t="s">
        <v>105</v>
      </c>
      <c r="D8" s="155">
        <v>0</v>
      </c>
      <c r="E8" s="159">
        <f>D8/$D$5</f>
        <v>0</v>
      </c>
      <c r="F8" s="155">
        <v>0</v>
      </c>
      <c r="G8" s="161">
        <f>F8/$F$5</f>
        <v>0</v>
      </c>
    </row>
    <row r="9" spans="1:7" ht="15" customHeight="1">
      <c r="A9" s="160"/>
      <c r="B9" s="163"/>
      <c r="C9" s="164" t="s">
        <v>106</v>
      </c>
      <c r="D9" s="155">
        <v>0</v>
      </c>
      <c r="E9" s="159">
        <f>D9/$D$5</f>
        <v>0</v>
      </c>
      <c r="F9" s="155">
        <v>0</v>
      </c>
      <c r="G9" s="161">
        <f>F9/$F$5</f>
        <v>0</v>
      </c>
    </row>
    <row r="10" spans="1:7" ht="15" customHeight="1">
      <c r="A10" s="165"/>
      <c r="B10" s="166"/>
      <c r="C10" s="167" t="s">
        <v>107</v>
      </c>
      <c r="D10" s="168">
        <v>0</v>
      </c>
      <c r="E10" s="169">
        <f>D10/$D$5</f>
        <v>0</v>
      </c>
      <c r="F10" s="168">
        <v>0</v>
      </c>
      <c r="G10" s="170">
        <f>F10/$F$5</f>
        <v>0</v>
      </c>
    </row>
    <row r="11" spans="1:256" ht="15">
      <c r="A11" s="77"/>
      <c r="B11" s="73" t="s">
        <v>47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21" spans="5:7" ht="12.75">
      <c r="E21" s="79" t="s">
        <v>97</v>
      </c>
      <c r="G21" s="79" t="s">
        <v>98</v>
      </c>
    </row>
    <row r="22" spans="1:3" ht="12.75">
      <c r="A22" s="80"/>
      <c r="B22" s="80"/>
      <c r="C22" s="80"/>
    </row>
    <row r="26" ht="12.75">
      <c r="C26" s="79" t="s">
        <v>95</v>
      </c>
    </row>
  </sheetData>
  <sheetProtection password="CA6C" sheet="1"/>
  <mergeCells count="8">
    <mergeCell ref="B4:C4"/>
    <mergeCell ref="B5:C5"/>
    <mergeCell ref="A1:C1"/>
    <mergeCell ref="D1:E1"/>
    <mergeCell ref="F1:G1"/>
    <mergeCell ref="A2:C2"/>
    <mergeCell ref="B3:C3"/>
    <mergeCell ref="F3:G3"/>
  </mergeCells>
  <printOptions/>
  <pageMargins left="0.42986111111111114" right="0.24027777777777778" top="0.5902777777777778" bottom="1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V15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4.57421875" style="79" customWidth="1"/>
    <col min="2" max="2" width="82.140625" style="79" customWidth="1"/>
    <col min="3" max="3" width="9.140625" style="79" customWidth="1"/>
    <col min="4" max="4" width="11.421875" style="79" customWidth="1"/>
    <col min="5" max="16384" width="9.140625" style="79" customWidth="1"/>
  </cols>
  <sheetData>
    <row r="1" spans="1:4" ht="15.75" customHeight="1">
      <c r="A1" s="358" t="s">
        <v>96</v>
      </c>
      <c r="B1" s="358"/>
      <c r="C1" s="359" t="s">
        <v>108</v>
      </c>
      <c r="D1" s="359"/>
    </row>
    <row r="2" spans="1:6" ht="33" customHeight="1">
      <c r="A2" s="338" t="s">
        <v>109</v>
      </c>
      <c r="B2" s="338"/>
      <c r="C2" s="171">
        <v>20</v>
      </c>
      <c r="D2" s="172">
        <f>C2/(C2+C4)</f>
        <v>1</v>
      </c>
      <c r="F2" s="94"/>
    </row>
    <row r="3" spans="1:4" ht="16.5" customHeight="1">
      <c r="A3" s="173"/>
      <c r="B3" s="84" t="s">
        <v>110</v>
      </c>
      <c r="C3" s="171">
        <v>20</v>
      </c>
      <c r="D3" s="172">
        <f>C3/C2</f>
        <v>1</v>
      </c>
    </row>
    <row r="4" spans="1:4" ht="28.5" customHeight="1">
      <c r="A4" s="338" t="s">
        <v>111</v>
      </c>
      <c r="B4" s="338"/>
      <c r="C4" s="171">
        <v>0</v>
      </c>
      <c r="D4" s="172">
        <f>C4/(C2+C4)</f>
        <v>0</v>
      </c>
    </row>
    <row r="5" spans="1:4" ht="12.75" customHeight="1">
      <c r="A5" s="102"/>
      <c r="B5" s="96" t="s">
        <v>112</v>
      </c>
      <c r="C5" s="171"/>
      <c r="D5" s="172" t="e">
        <f aca="true" t="shared" si="0" ref="D5:D14">C5/$C$4</f>
        <v>#DIV/0!</v>
      </c>
    </row>
    <row r="6" spans="1:4" ht="12.75" customHeight="1">
      <c r="A6" s="102"/>
      <c r="B6" s="96" t="s">
        <v>113</v>
      </c>
      <c r="C6" s="171">
        <v>0</v>
      </c>
      <c r="D6" s="172" t="e">
        <f t="shared" si="0"/>
        <v>#DIV/0!</v>
      </c>
    </row>
    <row r="7" spans="1:4" ht="12.75" customHeight="1">
      <c r="A7" s="102"/>
      <c r="B7" s="96" t="s">
        <v>114</v>
      </c>
      <c r="C7" s="171">
        <v>0</v>
      </c>
      <c r="D7" s="172" t="e">
        <f t="shared" si="0"/>
        <v>#DIV/0!</v>
      </c>
    </row>
    <row r="8" spans="1:4" ht="12.75" customHeight="1">
      <c r="A8" s="102"/>
      <c r="B8" s="96" t="s">
        <v>115</v>
      </c>
      <c r="C8" s="171">
        <v>0</v>
      </c>
      <c r="D8" s="172" t="e">
        <f t="shared" si="0"/>
        <v>#DIV/0!</v>
      </c>
    </row>
    <row r="9" spans="1:4" ht="12.75" customHeight="1">
      <c r="A9" s="102"/>
      <c r="B9" s="96" t="s">
        <v>116</v>
      </c>
      <c r="C9" s="171">
        <v>0</v>
      </c>
      <c r="D9" s="172" t="e">
        <f t="shared" si="0"/>
        <v>#DIV/0!</v>
      </c>
    </row>
    <row r="10" spans="1:4" ht="12.75" customHeight="1">
      <c r="A10" s="102"/>
      <c r="B10" s="96" t="s">
        <v>117</v>
      </c>
      <c r="C10" s="171">
        <v>0</v>
      </c>
      <c r="D10" s="172" t="e">
        <f t="shared" si="0"/>
        <v>#DIV/0!</v>
      </c>
    </row>
    <row r="11" spans="1:4" ht="12.75" customHeight="1">
      <c r="A11" s="102"/>
      <c r="B11" s="96" t="s">
        <v>118</v>
      </c>
      <c r="C11" s="171">
        <v>0</v>
      </c>
      <c r="D11" s="172" t="e">
        <f t="shared" si="0"/>
        <v>#DIV/0!</v>
      </c>
    </row>
    <row r="12" spans="1:4" ht="12.75" customHeight="1">
      <c r="A12" s="102"/>
      <c r="B12" s="96" t="s">
        <v>119</v>
      </c>
      <c r="C12" s="171">
        <v>0</v>
      </c>
      <c r="D12" s="172" t="e">
        <f t="shared" si="0"/>
        <v>#DIV/0!</v>
      </c>
    </row>
    <row r="13" spans="1:4" ht="15" customHeight="1">
      <c r="A13" s="102"/>
      <c r="B13" s="96" t="s">
        <v>120</v>
      </c>
      <c r="C13" s="171">
        <v>0</v>
      </c>
      <c r="D13" s="172" t="e">
        <f t="shared" si="0"/>
        <v>#DIV/0!</v>
      </c>
    </row>
    <row r="14" spans="1:4" ht="15" customHeight="1">
      <c r="A14" s="102"/>
      <c r="B14" s="96" t="s">
        <v>121</v>
      </c>
      <c r="C14" s="171">
        <v>0</v>
      </c>
      <c r="D14" s="172" t="e">
        <f t="shared" si="0"/>
        <v>#DIV/0!</v>
      </c>
    </row>
    <row r="15" spans="1:256" ht="15">
      <c r="A15" s="77"/>
      <c r="B15" s="73" t="s">
        <v>47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7.5" customHeight="1"/>
  </sheetData>
  <sheetProtection password="CA6C" sheet="1"/>
  <mergeCells count="4">
    <mergeCell ref="A1:B1"/>
    <mergeCell ref="C1:D1"/>
    <mergeCell ref="A2:B2"/>
    <mergeCell ref="A4:B4"/>
  </mergeCells>
  <printOptions/>
  <pageMargins left="0.75" right="0.32013888888888886" top="0.3402777777777778" bottom="0.4097222222222222" header="0.5118055555555555" footer="0.5118055555555555"/>
  <pageSetup horizontalDpi="300" verticalDpi="3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1"/>
  <sheetViews>
    <sheetView view="pageBreakPreview" zoomScaleNormal="115" zoomScaleSheetLayoutView="100" zoomScalePageLayoutView="0" workbookViewId="0" topLeftCell="C1">
      <selection activeCell="G7" sqref="G7"/>
    </sheetView>
  </sheetViews>
  <sheetFormatPr defaultColWidth="9.140625" defaultRowHeight="15"/>
  <cols>
    <col min="3" max="3" width="52.7109375" style="0" customWidth="1"/>
    <col min="4" max="4" width="20.7109375" style="0" customWidth="1"/>
    <col min="5" max="5" width="20.28125" style="0" customWidth="1"/>
    <col min="6" max="6" width="19.140625" style="0" customWidth="1"/>
    <col min="7" max="7" width="18.57421875" style="0" customWidth="1"/>
    <col min="8" max="8" width="15.28125" style="0" customWidth="1"/>
  </cols>
  <sheetData>
    <row r="1" spans="1:11" ht="18.75">
      <c r="A1" s="174" t="s">
        <v>122</v>
      </c>
      <c r="B1" s="174"/>
      <c r="C1" s="174"/>
      <c r="K1" s="54"/>
    </row>
    <row r="2" spans="1:12" ht="81" customHeight="1">
      <c r="A2" s="361" t="s">
        <v>1</v>
      </c>
      <c r="B2" s="361"/>
      <c r="C2" s="361"/>
      <c r="D2" s="175" t="s">
        <v>123</v>
      </c>
      <c r="E2" s="175" t="s">
        <v>124</v>
      </c>
      <c r="F2" s="175" t="s">
        <v>125</v>
      </c>
      <c r="G2" s="175" t="s">
        <v>126</v>
      </c>
      <c r="H2" s="175" t="s">
        <v>127</v>
      </c>
      <c r="K2" s="54"/>
      <c r="L2" s="176"/>
    </row>
    <row r="3" spans="1:8" ht="15" customHeight="1">
      <c r="A3" s="360" t="s">
        <v>128</v>
      </c>
      <c r="B3" s="360"/>
      <c r="C3" s="360"/>
      <c r="D3" s="178">
        <v>0</v>
      </c>
      <c r="E3" s="178">
        <v>0</v>
      </c>
      <c r="F3" s="178">
        <v>6000</v>
      </c>
      <c r="G3" s="179">
        <f aca="true" t="shared" si="0" ref="G3:G10">SUM(D3:F3)</f>
        <v>6000</v>
      </c>
      <c r="H3" s="180">
        <f>G3/'Охват питанием'!K4</f>
        <v>41.666666666666664</v>
      </c>
    </row>
    <row r="4" spans="1:8" ht="15" customHeight="1">
      <c r="A4" s="360" t="s">
        <v>129</v>
      </c>
      <c r="B4" s="360"/>
      <c r="C4" s="360"/>
      <c r="D4" s="178">
        <v>0</v>
      </c>
      <c r="E4" s="178">
        <v>0</v>
      </c>
      <c r="F4" s="178">
        <v>0</v>
      </c>
      <c r="G4" s="179">
        <f t="shared" si="0"/>
        <v>0</v>
      </c>
      <c r="H4" s="180">
        <f>G4/'Охват питанием'!K4</f>
        <v>0</v>
      </c>
    </row>
    <row r="5" spans="1:9" ht="15" customHeight="1">
      <c r="A5" s="177"/>
      <c r="B5" s="360" t="s">
        <v>130</v>
      </c>
      <c r="C5" s="360"/>
      <c r="D5" s="178">
        <v>0</v>
      </c>
      <c r="E5" s="178">
        <v>0</v>
      </c>
      <c r="F5" s="178">
        <v>0</v>
      </c>
      <c r="G5" s="179">
        <f t="shared" si="0"/>
        <v>0</v>
      </c>
      <c r="H5" s="180">
        <f>G5/'Охват питанием'!K4</f>
        <v>0</v>
      </c>
      <c r="I5" s="54"/>
    </row>
    <row r="6" spans="1:8" ht="15" customHeight="1">
      <c r="A6" s="177"/>
      <c r="B6" s="360" t="s">
        <v>131</v>
      </c>
      <c r="C6" s="360"/>
      <c r="D6" s="178">
        <v>0</v>
      </c>
      <c r="E6" s="178">
        <v>0</v>
      </c>
      <c r="F6" s="178">
        <v>0</v>
      </c>
      <c r="G6" s="179">
        <f t="shared" si="0"/>
        <v>0</v>
      </c>
      <c r="H6" s="180">
        <f>G6/'Охват питанием'!K4</f>
        <v>0</v>
      </c>
    </row>
    <row r="7" spans="1:8" ht="15" customHeight="1">
      <c r="A7" s="177"/>
      <c r="B7" s="360" t="s">
        <v>132</v>
      </c>
      <c r="C7" s="360"/>
      <c r="D7" s="178">
        <v>0</v>
      </c>
      <c r="E7" s="178">
        <v>0</v>
      </c>
      <c r="F7" s="178">
        <v>6000</v>
      </c>
      <c r="G7" s="179">
        <f t="shared" si="0"/>
        <v>6000</v>
      </c>
      <c r="H7" s="180">
        <f>G7/'Охват питанием'!K4</f>
        <v>41.666666666666664</v>
      </c>
    </row>
    <row r="8" spans="1:8" ht="15" customHeight="1">
      <c r="A8" s="177"/>
      <c r="B8" s="360" t="s">
        <v>133</v>
      </c>
      <c r="C8" s="360"/>
      <c r="D8" s="178">
        <v>0</v>
      </c>
      <c r="E8" s="178">
        <v>0</v>
      </c>
      <c r="F8" s="178">
        <v>0</v>
      </c>
      <c r="G8" s="179">
        <f t="shared" si="0"/>
        <v>0</v>
      </c>
      <c r="H8" s="180">
        <f>G8/'Охват питанием'!K4</f>
        <v>0</v>
      </c>
    </row>
    <row r="9" spans="1:8" ht="15" customHeight="1">
      <c r="A9" s="177"/>
      <c r="B9" s="360" t="s">
        <v>134</v>
      </c>
      <c r="C9" s="360"/>
      <c r="D9" s="178">
        <v>0</v>
      </c>
      <c r="E9" s="178">
        <v>0</v>
      </c>
      <c r="F9" s="178">
        <v>0</v>
      </c>
      <c r="G9" s="179">
        <f t="shared" si="0"/>
        <v>0</v>
      </c>
      <c r="H9" s="180">
        <f>G9/'Охват питанием'!K4</f>
        <v>0</v>
      </c>
    </row>
    <row r="10" spans="1:8" ht="15" customHeight="1">
      <c r="A10" s="177"/>
      <c r="B10" s="360" t="s">
        <v>135</v>
      </c>
      <c r="C10" s="360"/>
      <c r="D10" s="178">
        <v>0</v>
      </c>
      <c r="E10" s="178">
        <v>0</v>
      </c>
      <c r="F10" s="178">
        <v>0</v>
      </c>
      <c r="G10" s="179">
        <f t="shared" si="0"/>
        <v>0</v>
      </c>
      <c r="H10" s="180">
        <f>G10/'Охват питанием'!K4</f>
        <v>0</v>
      </c>
    </row>
    <row r="11" spans="1:2" ht="15">
      <c r="A11" s="77"/>
      <c r="B11" s="73" t="s">
        <v>47</v>
      </c>
    </row>
  </sheetData>
  <sheetProtection password="CA6C" sheet="1"/>
  <mergeCells count="9">
    <mergeCell ref="B8:C8"/>
    <mergeCell ref="B9:C9"/>
    <mergeCell ref="B10:C10"/>
    <mergeCell ref="A2:C2"/>
    <mergeCell ref="A3:C3"/>
    <mergeCell ref="A4:C4"/>
    <mergeCell ref="B5:C5"/>
    <mergeCell ref="B6:C6"/>
    <mergeCell ref="B7:C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11"/>
  <sheetViews>
    <sheetView view="pageBreakPreview" zoomScale="115" zoomScaleSheetLayoutView="115" zoomScalePageLayoutView="0" workbookViewId="0" topLeftCell="A1">
      <selection activeCell="F4" sqref="F4"/>
    </sheetView>
  </sheetViews>
  <sheetFormatPr defaultColWidth="8.8515625" defaultRowHeight="15"/>
  <cols>
    <col min="1" max="1" width="8.8515625" style="79" customWidth="1"/>
    <col min="2" max="2" width="34.28125" style="79" customWidth="1"/>
    <col min="3" max="3" width="12.140625" style="80" customWidth="1"/>
    <col min="4" max="4" width="15.140625" style="79" customWidth="1"/>
    <col min="5" max="5" width="13.57421875" style="79" customWidth="1"/>
    <col min="6" max="6" width="11.28125" style="79" customWidth="1"/>
    <col min="7" max="7" width="10.8515625" style="79" customWidth="1"/>
    <col min="8" max="16384" width="8.8515625" style="79" customWidth="1"/>
  </cols>
  <sheetData>
    <row r="1" spans="1:3" ht="15.75">
      <c r="A1" s="181" t="s">
        <v>136</v>
      </c>
      <c r="C1" s="182"/>
    </row>
    <row r="2" spans="1:7" ht="42" customHeight="1">
      <c r="A2" s="364" t="s">
        <v>137</v>
      </c>
      <c r="B2" s="364"/>
      <c r="C2" s="364"/>
      <c r="D2" s="364"/>
      <c r="E2" s="364"/>
      <c r="F2" s="183" t="s">
        <v>138</v>
      </c>
      <c r="G2" s="184" t="s">
        <v>139</v>
      </c>
    </row>
    <row r="3" spans="1:7" ht="30" customHeight="1" hidden="1">
      <c r="A3" s="365" t="s">
        <v>140</v>
      </c>
      <c r="B3" s="365"/>
      <c r="C3" s="365"/>
      <c r="D3" s="365"/>
      <c r="E3" s="365"/>
      <c r="F3" s="185">
        <f>Пищеблок!C3</f>
        <v>1</v>
      </c>
      <c r="G3" s="186"/>
    </row>
    <row r="4" spans="1:7" ht="45.75" customHeight="1">
      <c r="A4" s="366" t="s">
        <v>141</v>
      </c>
      <c r="B4" s="366"/>
      <c r="C4" s="366"/>
      <c r="D4" s="366"/>
      <c r="E4" s="366"/>
      <c r="F4" s="187">
        <v>1</v>
      </c>
      <c r="G4" s="188">
        <f>F4/$F$3</f>
        <v>1</v>
      </c>
    </row>
    <row r="5" spans="1:7" ht="32.25" customHeight="1">
      <c r="A5" s="367" t="s">
        <v>142</v>
      </c>
      <c r="B5" s="367"/>
      <c r="C5" s="367"/>
      <c r="D5" s="367"/>
      <c r="E5" s="367"/>
      <c r="F5" s="187">
        <v>0</v>
      </c>
      <c r="G5" s="188">
        <f>F5/$F$3</f>
        <v>0</v>
      </c>
    </row>
    <row r="6" spans="1:7" ht="18.75" customHeight="1">
      <c r="A6" s="368" t="s">
        <v>143</v>
      </c>
      <c r="B6" s="368"/>
      <c r="C6" s="368"/>
      <c r="D6" s="368"/>
      <c r="E6" s="368"/>
      <c r="F6" s="189"/>
      <c r="G6" s="190"/>
    </row>
    <row r="7" spans="1:7" ht="12.75" customHeight="1">
      <c r="A7" s="191"/>
      <c r="B7" s="369" t="s">
        <v>144</v>
      </c>
      <c r="C7" s="369"/>
      <c r="D7" s="369"/>
      <c r="E7" s="369"/>
      <c r="F7" s="187">
        <v>0</v>
      </c>
      <c r="G7" s="188">
        <f>F7/$F$3</f>
        <v>0</v>
      </c>
    </row>
    <row r="8" spans="1:7" ht="12.75" customHeight="1">
      <c r="A8" s="191"/>
      <c r="B8" s="362" t="s">
        <v>145</v>
      </c>
      <c r="C8" s="362"/>
      <c r="D8" s="362"/>
      <c r="E8" s="362"/>
      <c r="F8" s="187">
        <v>1</v>
      </c>
      <c r="G8" s="188">
        <f>F8/$F$3</f>
        <v>1</v>
      </c>
    </row>
    <row r="9" spans="1:7" ht="17.25" customHeight="1">
      <c r="A9" s="192"/>
      <c r="B9" s="363" t="s">
        <v>146</v>
      </c>
      <c r="C9" s="363"/>
      <c r="D9" s="363"/>
      <c r="E9" s="363"/>
      <c r="F9" s="193">
        <v>0</v>
      </c>
      <c r="G9" s="188">
        <f>F9/$F$3</f>
        <v>0</v>
      </c>
    </row>
    <row r="10" spans="1:2" ht="15" hidden="1">
      <c r="A10" s="72" t="s">
        <v>45</v>
      </c>
      <c r="B10" s="194" t="s">
        <v>94</v>
      </c>
    </row>
    <row r="11" spans="1:2" ht="15">
      <c r="A11" s="77"/>
      <c r="B11" s="73" t="s">
        <v>47</v>
      </c>
    </row>
  </sheetData>
  <sheetProtection password="CA6C" sheet="1"/>
  <mergeCells count="8">
    <mergeCell ref="B8:E8"/>
    <mergeCell ref="B9:E9"/>
    <mergeCell ref="A2:E2"/>
    <mergeCell ref="A3:E3"/>
    <mergeCell ref="A4:E4"/>
    <mergeCell ref="A5:E5"/>
    <mergeCell ref="A6:E6"/>
    <mergeCell ref="B7:E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</dc:creator>
  <cp:keywords/>
  <dc:description/>
  <cp:lastModifiedBy>1</cp:lastModifiedBy>
  <dcterms:created xsi:type="dcterms:W3CDTF">2013-10-10T12:15:40Z</dcterms:created>
  <dcterms:modified xsi:type="dcterms:W3CDTF">2021-04-10T18:08:17Z</dcterms:modified>
  <cp:category/>
  <cp:version/>
  <cp:contentType/>
  <cp:contentStatus/>
</cp:coreProperties>
</file>